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GENWILCOXON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<sst xmlns="http://schemas.openxmlformats.org/spreadsheetml/2006/main" count="66" uniqueCount="58">
  <si>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Two-sided confidence level required</t>
  </si>
  <si>
    <t>%.</t>
  </si>
  <si>
    <t>z=</t>
  </si>
  <si>
    <t>Negative ranks</t>
  </si>
  <si>
    <t>Positive ranks</t>
  </si>
  <si>
    <t>Ties</t>
  </si>
  <si>
    <t>Total</t>
  </si>
  <si>
    <t>N</t>
  </si>
  <si>
    <t>Wilcoxon</t>
  </si>
  <si>
    <t>Zero shifted</t>
  </si>
  <si>
    <t>Delta T</t>
  </si>
  <si>
    <t>max</t>
  </si>
  <si>
    <t>Iteration for upper limit</t>
  </si>
  <si>
    <t>psi</t>
  </si>
  <si>
    <t>last pos psi</t>
  </si>
  <si>
    <t>last neg psi</t>
  </si>
  <si>
    <t>mu</t>
  </si>
  <si>
    <t>q</t>
  </si>
  <si>
    <t>se</t>
  </si>
  <si>
    <t>psi - z*se - psi hat</t>
  </si>
  <si>
    <t>Iteration for lower limit</t>
  </si>
  <si>
    <t>psi + z*se - psi hat</t>
  </si>
  <si>
    <t>Spreadsheet GENWILCOXON.</t>
  </si>
  <si>
    <t>This spreadsheet calculates the generalised Wilcoxon measure psi = deltaT/max based on zero shifted ranks.</t>
  </si>
  <si>
    <t>Confidence limits based on the constrained quartic model are calculated by 40 interval bisections.</t>
  </si>
  <si>
    <t>Psi</t>
  </si>
  <si>
    <t>Lower</t>
  </si>
  <si>
    <t>Upper</t>
  </si>
  <si>
    <t>Mu</t>
  </si>
  <si>
    <t>Greater degrees of separation are displayed truncated accordingly.</t>
  </si>
  <si>
    <t>Gaussian curves corresponding to the point estimate and lower and upper limits for mu are displayed.</t>
  </si>
  <si>
    <t>The spreadsheet displays point and interval estimates on the scale of psi.</t>
  </si>
  <si>
    <t xml:space="preserve">Also on the scale of mu - mean of Gaussian distribution with SD 1 and equivalent psi. </t>
  </si>
  <si>
    <t>Generate values to plot curves</t>
  </si>
  <si>
    <t>z</t>
  </si>
  <si>
    <t>minus z</t>
  </si>
  <si>
    <t>ordinate</t>
  </si>
  <si>
    <t>mu_hat+z</t>
  </si>
  <si>
    <t>mu_hat-z</t>
  </si>
  <si>
    <t>mu_u-z</t>
  </si>
  <si>
    <t>mu_l+z</t>
  </si>
  <si>
    <t xml:space="preserve">        Confidence limits</t>
  </si>
  <si>
    <t xml:space="preserve">Point </t>
  </si>
  <si>
    <t>estimate</t>
  </si>
  <si>
    <t>rank sum</t>
  </si>
  <si>
    <t>Results:</t>
  </si>
  <si>
    <r>
      <t xml:space="preserve">Designed to be used for </t>
    </r>
    <r>
      <rPr>
        <sz val="9"/>
        <color indexed="8"/>
        <rFont val="Arial"/>
        <family val="2"/>
      </rPr>
      <t>|psi| &lt;= 0.99999999 corresponding to |mu| &lt;= 4.0522.</t>
    </r>
  </si>
  <si>
    <r>
      <t xml:space="preserve">To use, replace input values in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as appropriate.</t>
    </r>
  </si>
  <si>
    <t>The zero shifted rank sums correctly distributing any zero ties are shown in cells F20:F21.</t>
  </si>
  <si>
    <t>Checks:</t>
  </si>
  <si>
    <t>s + t consistent</t>
  </si>
  <si>
    <t>a, b, c, s &amp; t +ve</t>
  </si>
  <si>
    <r>
      <t xml:space="preserve">s </t>
    </r>
    <r>
      <rPr>
        <sz val="10"/>
        <color indexed="8"/>
        <rFont val="Symbol"/>
        <family val="1"/>
      </rPr>
      <t>&gt;=</t>
    </r>
    <r>
      <rPr>
        <sz val="10"/>
        <color indexed="8"/>
        <rFont val="Arial"/>
        <family val="2"/>
      </rPr>
      <t xml:space="preserve"> a(a+1)/2</t>
    </r>
  </si>
  <si>
    <r>
      <t xml:space="preserve">t </t>
    </r>
    <r>
      <rPr>
        <sz val="10"/>
        <color indexed="8"/>
        <rFont val="Symbol"/>
        <family val="1"/>
      </rPr>
      <t>&gt;=</t>
    </r>
    <r>
      <rPr>
        <sz val="10"/>
        <color indexed="8"/>
        <rFont val="Arial"/>
        <family val="2"/>
      </rPr>
      <t xml:space="preserve"> b(b+1)/2</t>
    </r>
  </si>
  <si>
    <t xml:space="preserve">Summary statistics: </t>
  </si>
  <si>
    <t>mean rank</t>
  </si>
  <si>
    <t>produced by SPSS's NPAR TESTS routine should be pasted into cells B20:C22.</t>
  </si>
  <si>
    <t xml:space="preserve">Crude counts and sums of negative and positive Wilcoxon ranks and ties (i.e. zeros)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</si>
</sst>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;;.;"/>
    <numFmt numFmtId="170" formatCode="0.000000"/>
    <numFmt numFmtId="171" formatCode="0.00000000"/>
    <numFmt numFmtId="172" formatCode=";;;"/>
    <numFmt numFmtId="173" formatCode="###0"/>
    <numFmt numFmtId="174" formatCode="####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57" applyNumberFormat="1" applyFont="1" applyProtection="1">
      <alignment/>
      <protection locked="0"/>
    </xf>
    <xf numFmtId="0" fontId="2" fillId="0" borderId="0" xfId="57" applyNumberFormat="1" applyFo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168" fontId="49" fillId="0" borderId="0" xfId="0" applyNumberFormat="1" applyFont="1" applyAlignment="1" applyProtection="1">
      <alignment horizontal="center"/>
      <protection/>
    </xf>
    <xf numFmtId="0" fontId="49" fillId="0" borderId="0" xfId="0" applyNumberFormat="1" applyFont="1" applyAlignment="1" applyProtection="1">
      <alignment/>
      <protection/>
    </xf>
    <xf numFmtId="0" fontId="49" fillId="0" borderId="0" xfId="0" applyNumberFormat="1" applyFont="1" applyAlignment="1" applyProtection="1">
      <alignment horizontal="center"/>
      <protection hidden="1"/>
    </xf>
    <xf numFmtId="168" fontId="49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/>
    </xf>
    <xf numFmtId="172" fontId="49" fillId="0" borderId="0" xfId="0" applyNumberFormat="1" applyFont="1" applyAlignment="1" applyProtection="1">
      <alignment horizontal="center"/>
      <protection/>
    </xf>
    <xf numFmtId="0" fontId="49" fillId="0" borderId="0" xfId="0" applyNumberFormat="1" applyFont="1" applyAlignment="1" applyProtection="1">
      <alignment horizontal="center"/>
      <protection/>
    </xf>
    <xf numFmtId="0" fontId="50" fillId="0" borderId="0" xfId="0" applyNumberFormat="1" applyFont="1" applyAlignment="1" applyProtection="1">
      <alignment/>
      <protection/>
    </xf>
    <xf numFmtId="0" fontId="50" fillId="0" borderId="0" xfId="0" applyNumberFormat="1" applyFont="1" applyAlignment="1" applyProtection="1">
      <alignment horizontal="center"/>
      <protection/>
    </xf>
    <xf numFmtId="0" fontId="50" fillId="0" borderId="0" xfId="0" applyNumberFormat="1" applyFont="1" applyAlignment="1" applyProtection="1">
      <alignment horizontal="center"/>
      <protection locked="0"/>
    </xf>
    <xf numFmtId="0" fontId="50" fillId="0" borderId="0" xfId="0" applyNumberFormat="1" applyFont="1" applyAlignment="1" applyProtection="1">
      <alignment horizontal="left"/>
      <protection/>
    </xf>
    <xf numFmtId="0" fontId="49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 hidden="1"/>
    </xf>
    <xf numFmtId="172" fontId="49" fillId="0" borderId="0" xfId="0" applyNumberFormat="1" applyFont="1" applyAlignment="1" applyProtection="1">
      <alignment/>
      <protection hidden="1"/>
    </xf>
    <xf numFmtId="172" fontId="49" fillId="0" borderId="0" xfId="0" applyNumberFormat="1" applyFont="1" applyAlignment="1" applyProtection="1">
      <alignment/>
      <protection/>
    </xf>
    <xf numFmtId="172" fontId="50" fillId="0" borderId="0" xfId="0" applyNumberFormat="1" applyFont="1" applyAlignment="1" applyProtection="1">
      <alignment/>
      <protection/>
    </xf>
    <xf numFmtId="172" fontId="2" fillId="0" borderId="0" xfId="57" applyNumberFormat="1" applyFont="1" applyAlignment="1" applyProtection="1">
      <alignment horizontal="center"/>
      <protection hidden="1"/>
    </xf>
    <xf numFmtId="172" fontId="2" fillId="0" borderId="0" xfId="57" applyNumberFormat="1" applyFont="1" applyAlignment="1" applyProtection="1">
      <alignment horizontal="right"/>
      <protection/>
    </xf>
    <xf numFmtId="172" fontId="2" fillId="0" borderId="0" xfId="57" applyNumberFormat="1" applyFont="1" applyAlignment="1" applyProtection="1">
      <alignment horizontal="left"/>
      <protection/>
    </xf>
    <xf numFmtId="0" fontId="50" fillId="0" borderId="0" xfId="0" applyNumberFormat="1" applyFont="1" applyAlignment="1" applyProtection="1">
      <alignment vertical="center"/>
      <protection/>
    </xf>
    <xf numFmtId="0" fontId="49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57" applyNumberFormat="1" applyFont="1" applyAlignment="1" applyProtection="1">
      <alignment vertical="center"/>
      <protection/>
    </xf>
    <xf numFmtId="0" fontId="50" fillId="0" borderId="0" xfId="0" applyNumberFormat="1" applyFont="1" applyAlignment="1" applyProtection="1">
      <alignment horizontal="center" vertical="center"/>
      <protection/>
    </xf>
    <xf numFmtId="0" fontId="51" fillId="0" borderId="0" xfId="0" applyNumberFormat="1" applyFont="1" applyAlignment="1" applyProtection="1">
      <alignment vertical="center"/>
      <protection/>
    </xf>
    <xf numFmtId="0" fontId="49" fillId="0" borderId="0" xfId="0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05"/>
          <c:w val="0.95275"/>
          <c:h val="0.8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GENWILCOXON!$D$51</c:f>
              <c:strCache>
                <c:ptCount val="1"/>
                <c:pt idx="0">
                  <c:v>mu_hat-z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GENWILCOXON!$D$53:$D$83</c:f>
              <c:numCache/>
            </c:numRef>
          </c:xVal>
          <c:yVal>
            <c:numRef>
              <c:f>GENWILCOXON!$G$53:$G$83</c:f>
              <c:numCache/>
            </c:numRef>
          </c:yVal>
          <c:smooth val="0"/>
        </c:ser>
        <c:ser>
          <c:idx val="2"/>
          <c:order val="1"/>
          <c:tx>
            <c:strRef>
              <c:f>GENWILCOXON!$E$51</c:f>
              <c:strCache>
                <c:ptCount val="1"/>
                <c:pt idx="0">
                  <c:v>mu_u-z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GENWILCOXON!$E$53:$E$83</c:f>
              <c:numCache/>
            </c:numRef>
          </c:xVal>
          <c:yVal>
            <c:numRef>
              <c:f>GENWILCOXON!$G$53:$G$83</c:f>
              <c:numCache/>
            </c:numRef>
          </c:yVal>
          <c:smooth val="0"/>
        </c:ser>
        <c:ser>
          <c:idx val="3"/>
          <c:order val="2"/>
          <c:tx>
            <c:strRef>
              <c:f>GENWILCOXON!$F$51</c:f>
              <c:strCache>
                <c:ptCount val="1"/>
                <c:pt idx="0">
                  <c:v>mu_l+z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GENWILCOXON!$F$53:$F$83</c:f>
              <c:numCache/>
            </c:numRef>
          </c:xVal>
          <c:yVal>
            <c:numRef>
              <c:f>GENWILCOXON!$G$53:$G$83</c:f>
              <c:numCache/>
            </c:numRef>
          </c:yVal>
          <c:smooth val="0"/>
        </c:ser>
        <c:ser>
          <c:idx val="5"/>
          <c:order val="3"/>
          <c:tx>
            <c:strRef>
              <c:f>GENWILCOXON!$C$51</c:f>
              <c:strCache>
                <c:ptCount val="1"/>
                <c:pt idx="0">
                  <c:v>mu_hat+z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GENWILCOXON!$C$53:$C$83</c:f>
              <c:numCache/>
            </c:numRef>
          </c:xVal>
          <c:yVal>
            <c:numRef>
              <c:f>GENWILCOXON!$G$53:$G$83</c:f>
              <c:numCache/>
            </c:numRef>
          </c:yVal>
          <c:smooth val="0"/>
        </c:ser>
        <c:axId val="28209713"/>
        <c:axId val="52560826"/>
      </c:scatterChart>
      <c:valAx>
        <c:axId val="28209713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2560826"/>
        <c:crosses val="autoZero"/>
        <c:crossBetween val="midCat"/>
        <c:dispUnits/>
        <c:majorUnit val="5"/>
        <c:minorUnit val="0.2"/>
      </c:valAx>
      <c:valAx>
        <c:axId val="52560826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;;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9713"/>
        <c:crosses val="autoZero"/>
        <c:crossBetween val="midCat"/>
        <c:dispUnits/>
        <c:majorUnit val="0.4"/>
        <c:min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30</xdr:row>
      <xdr:rowOff>85725</xdr:rowOff>
    </xdr:from>
    <xdr:to>
      <xdr:col>5</xdr:col>
      <xdr:colOff>695325</xdr:colOff>
      <xdr:row>47</xdr:row>
      <xdr:rowOff>47625</xdr:rowOff>
    </xdr:to>
    <xdr:graphicFrame>
      <xdr:nvGraphicFramePr>
        <xdr:cNvPr id="1" name="Chart 8"/>
        <xdr:cNvGraphicFramePr/>
      </xdr:nvGraphicFramePr>
      <xdr:xfrm>
        <a:off x="209550" y="4819650"/>
        <a:ext cx="5000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tabSelected="1" zoomScalePageLayoutView="0" workbookViewId="0" topLeftCell="A1">
      <selection activeCell="J44" sqref="J44"/>
    </sheetView>
  </sheetViews>
  <sheetFormatPr defaultColWidth="9.140625" defaultRowHeight="12.75" customHeight="1"/>
  <cols>
    <col min="1" max="1" width="14.7109375" style="5" customWidth="1"/>
    <col min="2" max="2" width="10.00390625" style="5" customWidth="1"/>
    <col min="3" max="3" width="12.421875" style="5" customWidth="1"/>
    <col min="4" max="4" width="13.421875" style="5" customWidth="1"/>
    <col min="5" max="5" width="17.140625" style="5" customWidth="1"/>
    <col min="6" max="6" width="11.57421875" style="5" customWidth="1"/>
    <col min="7" max="7" width="13.140625" style="5" customWidth="1"/>
    <col min="8" max="16384" width="9.140625" style="5" customWidth="1"/>
  </cols>
  <sheetData>
    <row r="1" s="24" customFormat="1" ht="12" customHeight="1">
      <c r="A1" s="23" t="s">
        <v>22</v>
      </c>
    </row>
    <row r="2" spans="1:6" s="24" customFormat="1" ht="12" customHeight="1">
      <c r="A2" s="25"/>
      <c r="B2" s="25"/>
      <c r="C2" s="25"/>
      <c r="D2" s="25"/>
      <c r="E2" s="25"/>
      <c r="F2" s="25"/>
    </row>
    <row r="3" spans="1:6" s="24" customFormat="1" ht="12" customHeight="1">
      <c r="A3" s="26" t="s">
        <v>23</v>
      </c>
      <c r="B3" s="25"/>
      <c r="C3" s="25"/>
      <c r="D3" s="25"/>
      <c r="E3" s="25"/>
      <c r="F3" s="25"/>
    </row>
    <row r="4" spans="1:6" s="24" customFormat="1" ht="12" customHeight="1">
      <c r="A4" s="26" t="s">
        <v>24</v>
      </c>
      <c r="B4" s="25"/>
      <c r="C4" s="25"/>
      <c r="D4" s="25"/>
      <c r="E4" s="25"/>
      <c r="F4" s="25"/>
    </row>
    <row r="5" spans="1:6" s="24" customFormat="1" ht="12" customHeight="1">
      <c r="A5" s="27" t="s">
        <v>47</v>
      </c>
      <c r="B5" s="25"/>
      <c r="C5" s="25"/>
      <c r="D5" s="25"/>
      <c r="E5" s="25"/>
      <c r="F5" s="25"/>
    </row>
    <row r="6" spans="1:7" s="24" customFormat="1" ht="12" customHeight="1">
      <c r="A6" s="26" t="s">
        <v>57</v>
      </c>
      <c r="B6" s="25"/>
      <c r="C6" s="25"/>
      <c r="D6" s="25"/>
      <c r="E6" s="25"/>
      <c r="F6" s="25"/>
      <c r="G6" s="28"/>
    </row>
    <row r="7" spans="1:7" s="24" customFormat="1" ht="12" customHeight="1">
      <c r="A7" s="26" t="s">
        <v>56</v>
      </c>
      <c r="B7" s="25"/>
      <c r="C7" s="25"/>
      <c r="D7" s="25"/>
      <c r="E7" s="25"/>
      <c r="F7" s="25"/>
      <c r="G7" s="28"/>
    </row>
    <row r="8" spans="1:7" s="24" customFormat="1" ht="12" customHeight="1">
      <c r="A8" s="29" t="s">
        <v>48</v>
      </c>
      <c r="B8" s="25"/>
      <c r="C8" s="25"/>
      <c r="D8" s="25"/>
      <c r="E8" s="25"/>
      <c r="F8" s="25"/>
      <c r="G8" s="28"/>
    </row>
    <row r="9" spans="1:7" s="24" customFormat="1" ht="12" customHeight="1">
      <c r="A9" s="26" t="s">
        <v>31</v>
      </c>
      <c r="B9" s="25"/>
      <c r="C9" s="25"/>
      <c r="D9" s="25"/>
      <c r="E9" s="25"/>
      <c r="F9" s="25"/>
      <c r="G9" s="28"/>
    </row>
    <row r="10" spans="1:7" s="24" customFormat="1" ht="12" customHeight="1">
      <c r="A10" s="26" t="s">
        <v>32</v>
      </c>
      <c r="B10" s="25"/>
      <c r="C10" s="25"/>
      <c r="D10" s="25"/>
      <c r="E10" s="25"/>
      <c r="F10" s="25"/>
      <c r="G10" s="28"/>
    </row>
    <row r="11" spans="1:7" s="24" customFormat="1" ht="12" customHeight="1">
      <c r="A11" s="26" t="s">
        <v>30</v>
      </c>
      <c r="B11" s="25"/>
      <c r="C11" s="25"/>
      <c r="D11" s="25"/>
      <c r="E11" s="25"/>
      <c r="F11" s="25"/>
      <c r="G11" s="30"/>
    </row>
    <row r="12" spans="1:6" s="24" customFormat="1" ht="12" customHeight="1">
      <c r="A12" s="26" t="s">
        <v>46</v>
      </c>
      <c r="B12" s="25"/>
      <c r="C12" s="25"/>
      <c r="D12" s="25"/>
      <c r="E12" s="25"/>
      <c r="F12" s="25"/>
    </row>
    <row r="13" spans="1:7" s="24" customFormat="1" ht="12" customHeight="1">
      <c r="A13" s="26" t="s">
        <v>29</v>
      </c>
      <c r="B13" s="25"/>
      <c r="C13" s="25"/>
      <c r="D13" s="25"/>
      <c r="E13" s="25"/>
      <c r="F13" s="25"/>
      <c r="G13" s="30"/>
    </row>
    <row r="15" spans="1:7" ht="12.75" customHeight="1">
      <c r="A15" s="2" t="s">
        <v>0</v>
      </c>
      <c r="B15" s="2"/>
      <c r="C15" s="2"/>
      <c r="D15" s="1">
        <v>95</v>
      </c>
      <c r="E15" s="2" t="s">
        <v>1</v>
      </c>
      <c r="F15" s="21" t="s">
        <v>2</v>
      </c>
      <c r="G15" s="22">
        <f>IF(OR(D15&lt;0,D15&gt;100),1/0,NORMINV((D15/100+1)*0.5,0,1))</f>
        <v>1.959963984540054</v>
      </c>
    </row>
    <row r="16" spans="1:4" ht="12.75" customHeight="1">
      <c r="A16" s="2"/>
      <c r="B16" s="2"/>
      <c r="C16" s="2"/>
      <c r="D16" s="2"/>
    </row>
    <row r="17" spans="1:6" ht="12.75" customHeight="1">
      <c r="A17" s="11" t="s">
        <v>54</v>
      </c>
      <c r="F17" s="11"/>
    </row>
    <row r="18" spans="1:6" ht="12.75" customHeight="1">
      <c r="A18" s="11"/>
      <c r="B18" s="12" t="s">
        <v>7</v>
      </c>
      <c r="C18" s="12" t="s">
        <v>8</v>
      </c>
      <c r="D18" s="10" t="s">
        <v>8</v>
      </c>
      <c r="E18" s="10"/>
      <c r="F18" s="10" t="s">
        <v>9</v>
      </c>
    </row>
    <row r="19" spans="1:6" ht="12.75" customHeight="1">
      <c r="A19" s="11"/>
      <c r="B19" s="10"/>
      <c r="C19" s="12" t="s">
        <v>44</v>
      </c>
      <c r="D19" s="10" t="s">
        <v>55</v>
      </c>
      <c r="E19" s="10"/>
      <c r="F19" s="10" t="s">
        <v>44</v>
      </c>
    </row>
    <row r="20" spans="1:6" ht="12.75" customHeight="1">
      <c r="A20" s="11" t="s">
        <v>3</v>
      </c>
      <c r="B20" s="13">
        <v>8</v>
      </c>
      <c r="C20" s="13">
        <v>60</v>
      </c>
      <c r="D20" s="10">
        <f>C20/B20</f>
        <v>7.5</v>
      </c>
      <c r="F20" s="10">
        <f>C20+(B22-1)*B20</f>
        <v>52</v>
      </c>
    </row>
    <row r="21" spans="1:6" ht="12.75" customHeight="1">
      <c r="A21" s="11" t="s">
        <v>4</v>
      </c>
      <c r="B21" s="13">
        <v>12</v>
      </c>
      <c r="C21" s="13">
        <v>150</v>
      </c>
      <c r="D21" s="10">
        <f>C21/B21</f>
        <v>12.5</v>
      </c>
      <c r="F21" s="10">
        <f>C21+(B22-1)*B21</f>
        <v>138</v>
      </c>
    </row>
    <row r="22" spans="1:6" ht="12.75" customHeight="1">
      <c r="A22" s="11" t="s">
        <v>5</v>
      </c>
      <c r="B22" s="13">
        <v>0</v>
      </c>
      <c r="C22" s="12"/>
      <c r="F22" s="11"/>
    </row>
    <row r="23" spans="1:6" ht="12.75" customHeight="1">
      <c r="A23" s="5" t="s">
        <v>6</v>
      </c>
      <c r="B23" s="10">
        <f>SUM(B20:B22)</f>
        <v>20</v>
      </c>
      <c r="C23" s="10"/>
      <c r="E23" s="10" t="s">
        <v>10</v>
      </c>
      <c r="F23" s="10">
        <f>F21-F20</f>
        <v>86</v>
      </c>
    </row>
    <row r="24" spans="2:6" ht="12.75" customHeight="1">
      <c r="B24" s="10"/>
      <c r="C24" s="10"/>
      <c r="D24" s="10"/>
      <c r="E24" s="10" t="s">
        <v>11</v>
      </c>
      <c r="F24" s="10">
        <f>B23*(B23-1)/2</f>
        <v>190</v>
      </c>
    </row>
    <row r="26" spans="1:6" ht="12.75" customHeight="1">
      <c r="A26" s="11" t="s">
        <v>45</v>
      </c>
      <c r="B26" s="12" t="s">
        <v>42</v>
      </c>
      <c r="C26" s="14" t="s">
        <v>41</v>
      </c>
      <c r="D26" s="12"/>
      <c r="E26" s="18" t="s">
        <v>49</v>
      </c>
      <c r="F26" s="18"/>
    </row>
    <row r="27" spans="2:6" ht="12.75" customHeight="1">
      <c r="B27" s="12" t="s">
        <v>43</v>
      </c>
      <c r="C27" s="12" t="s">
        <v>26</v>
      </c>
      <c r="D27" s="12" t="s">
        <v>27</v>
      </c>
      <c r="E27" s="18" t="s">
        <v>51</v>
      </c>
      <c r="F27" s="9">
        <f>IF(OR(B20&lt;0,B21&lt;0,B22&lt;0,C20&lt;0,C21&lt;0),1,0)</f>
        <v>0</v>
      </c>
    </row>
    <row r="28" spans="1:6" ht="12.75" customHeight="1">
      <c r="A28" s="11" t="s">
        <v>25</v>
      </c>
      <c r="B28" s="4">
        <f>IF(SUM(F27:F30)=0,F23/F24,1/0)</f>
        <v>0.45263157894736844</v>
      </c>
      <c r="C28" s="4">
        <f>A179</f>
        <v>-0.05968689987776088</v>
      </c>
      <c r="D28" s="4">
        <f>A131</f>
        <v>0.7557403521545893</v>
      </c>
      <c r="E28" s="18" t="s">
        <v>52</v>
      </c>
      <c r="F28" s="9">
        <f>IF(C20&lt;B20*(B20+1)/2,1,0)</f>
        <v>0</v>
      </c>
    </row>
    <row r="29" spans="1:6" ht="12.75" customHeight="1">
      <c r="A29" s="8" t="s">
        <v>28</v>
      </c>
      <c r="B29" s="7">
        <f>IF(B28&lt;-0.99999999,-4.0522,IF(B28&gt;0.99999999,4.0522,NORMINV((B28+1)/2,0,1)/SQRT(2)))</f>
        <v>0.4254719162992552</v>
      </c>
      <c r="C29" s="7">
        <f>IF(C28&lt;-0.99999999,-4.0522,IF(C28&gt;0.99999999,4.0522,NORMINV((C28+1)/2,0,1)/SQRT(2)))</f>
        <v>-0.05294556911827179</v>
      </c>
      <c r="D29" s="7">
        <f>IF(D28&lt;-0.99999999,-4.0522,IF(D28&gt;0.99999999,4.0522,NORMINV((D28+1)/2,0,1)/SQRT(2)))</f>
        <v>0.823359150612568</v>
      </c>
      <c r="E29" s="18" t="s">
        <v>53</v>
      </c>
      <c r="F29" s="9">
        <f>IF(C21&lt;B21*(B21+1)/2,1,0)</f>
        <v>0</v>
      </c>
    </row>
    <row r="30" spans="1:6" ht="12.75" customHeight="1">
      <c r="A30" s="3"/>
      <c r="B30" s="6"/>
      <c r="C30" s="6"/>
      <c r="D30" s="6"/>
      <c r="E30" s="18" t="s">
        <v>50</v>
      </c>
      <c r="F30" s="9">
        <f>IF(C20+C21=(B20+B21)*(B20+B21+1)/2,0,1)</f>
        <v>0</v>
      </c>
    </row>
    <row r="49" spans="1:7" ht="12.75" customHeight="1">
      <c r="A49" s="16" t="s">
        <v>33</v>
      </c>
      <c r="B49" s="17"/>
      <c r="C49" s="17"/>
      <c r="D49" s="17"/>
      <c r="E49" s="17"/>
      <c r="F49" s="17"/>
      <c r="G49" s="17"/>
    </row>
    <row r="50" spans="1:7" ht="12.75" customHeight="1">
      <c r="A50" s="17"/>
      <c r="B50" s="17"/>
      <c r="C50" s="17"/>
      <c r="D50" s="17"/>
      <c r="E50" s="17"/>
      <c r="F50" s="17"/>
      <c r="G50" s="17"/>
    </row>
    <row r="51" spans="1:7" ht="12.75" customHeight="1">
      <c r="A51" s="9" t="s">
        <v>34</v>
      </c>
      <c r="B51" s="9" t="s">
        <v>35</v>
      </c>
      <c r="C51" s="9" t="s">
        <v>37</v>
      </c>
      <c r="D51" s="9" t="s">
        <v>38</v>
      </c>
      <c r="E51" s="9" t="s">
        <v>39</v>
      </c>
      <c r="F51" s="9" t="s">
        <v>40</v>
      </c>
      <c r="G51" s="9" t="s">
        <v>36</v>
      </c>
    </row>
    <row r="52" spans="1:7" ht="12.75" customHeight="1">
      <c r="A52" s="9"/>
      <c r="B52" s="9"/>
      <c r="C52" s="9"/>
      <c r="D52" s="9"/>
      <c r="E52" s="9"/>
      <c r="F52" s="9"/>
      <c r="G52" s="9"/>
    </row>
    <row r="53" spans="1:7" ht="12.75" customHeight="1">
      <c r="A53" s="9">
        <v>0</v>
      </c>
      <c r="B53" s="9">
        <f>-A53</f>
        <v>0</v>
      </c>
      <c r="C53" s="9">
        <f aca="true" t="shared" si="0" ref="C53:C83">$B$29+A53</f>
        <v>0.4254719162992552</v>
      </c>
      <c r="D53" s="9">
        <f aca="true" t="shared" si="1" ref="D53:D83">$B$29-A53</f>
        <v>0.4254719162992552</v>
      </c>
      <c r="E53" s="9">
        <f aca="true" t="shared" si="2" ref="E53:E83">$C$29-A53</f>
        <v>-0.05294556911827179</v>
      </c>
      <c r="F53" s="9">
        <f aca="true" t="shared" si="3" ref="F53:F83">$D$29+A53</f>
        <v>0.823359150612568</v>
      </c>
      <c r="G53" s="9">
        <f>NORMDIST(A53,0,1,FALSE)</f>
        <v>0.39894228040143265</v>
      </c>
    </row>
    <row r="54" spans="1:7" ht="12.75" customHeight="1">
      <c r="A54" s="9">
        <v>0.1</v>
      </c>
      <c r="B54" s="9">
        <f aca="true" t="shared" si="4" ref="B54:B82">-A54</f>
        <v>-0.1</v>
      </c>
      <c r="C54" s="9">
        <f t="shared" si="0"/>
        <v>0.5254719162992552</v>
      </c>
      <c r="D54" s="9">
        <f t="shared" si="1"/>
        <v>0.3254719162992552</v>
      </c>
      <c r="E54" s="9">
        <f t="shared" si="2"/>
        <v>-0.15294556911827178</v>
      </c>
      <c r="F54" s="9">
        <f t="shared" si="3"/>
        <v>0.923359150612568</v>
      </c>
      <c r="G54" s="9">
        <f aca="true" t="shared" si="5" ref="G54:G82">NORMDIST(A54,0,1,FALSE)</f>
        <v>0.39695254747701175</v>
      </c>
    </row>
    <row r="55" spans="1:7" ht="12.75" customHeight="1">
      <c r="A55" s="9">
        <v>0.2</v>
      </c>
      <c r="B55" s="9">
        <f t="shared" si="4"/>
        <v>-0.2</v>
      </c>
      <c r="C55" s="9">
        <f t="shared" si="0"/>
        <v>0.6254719162992552</v>
      </c>
      <c r="D55" s="9">
        <f t="shared" si="1"/>
        <v>0.22547191629925517</v>
      </c>
      <c r="E55" s="9">
        <f t="shared" si="2"/>
        <v>-0.2529455691182718</v>
      </c>
      <c r="F55" s="9">
        <f t="shared" si="3"/>
        <v>1.023359150612568</v>
      </c>
      <c r="G55" s="9">
        <f t="shared" si="5"/>
        <v>0.3910426939754558</v>
      </c>
    </row>
    <row r="56" spans="1:7" ht="12.75" customHeight="1">
      <c r="A56" s="9">
        <v>0.3</v>
      </c>
      <c r="B56" s="9">
        <f t="shared" si="4"/>
        <v>-0.3</v>
      </c>
      <c r="C56" s="9">
        <f t="shared" si="0"/>
        <v>0.7254719162992551</v>
      </c>
      <c r="D56" s="9">
        <f t="shared" si="1"/>
        <v>0.1254719162992552</v>
      </c>
      <c r="E56" s="9">
        <f t="shared" si="2"/>
        <v>-0.3529455691182718</v>
      </c>
      <c r="F56" s="9">
        <f t="shared" si="3"/>
        <v>1.123359150612568</v>
      </c>
      <c r="G56" s="9">
        <f t="shared" si="5"/>
        <v>0.3813878154605241</v>
      </c>
    </row>
    <row r="57" spans="1:7" ht="12.75" customHeight="1">
      <c r="A57" s="9">
        <v>0.4</v>
      </c>
      <c r="B57" s="9">
        <f t="shared" si="4"/>
        <v>-0.4</v>
      </c>
      <c r="C57" s="9">
        <f t="shared" si="0"/>
        <v>0.8254719162992552</v>
      </c>
      <c r="D57" s="9">
        <f t="shared" si="1"/>
        <v>0.02547191629925516</v>
      </c>
      <c r="E57" s="9">
        <f t="shared" si="2"/>
        <v>-0.45294556911827183</v>
      </c>
      <c r="F57" s="9">
        <f t="shared" si="3"/>
        <v>1.223359150612568</v>
      </c>
      <c r="G57" s="9">
        <f t="shared" si="5"/>
        <v>0.3682701403033233</v>
      </c>
    </row>
    <row r="58" spans="1:7" ht="12.75" customHeight="1">
      <c r="A58" s="9">
        <v>0.5</v>
      </c>
      <c r="B58" s="9">
        <f t="shared" si="4"/>
        <v>-0.5</v>
      </c>
      <c r="C58" s="9">
        <f t="shared" si="0"/>
        <v>0.9254719162992552</v>
      </c>
      <c r="D58" s="9">
        <f t="shared" si="1"/>
        <v>-0.07452808370074482</v>
      </c>
      <c r="E58" s="9">
        <f t="shared" si="2"/>
        <v>-0.5529455691182718</v>
      </c>
      <c r="F58" s="9">
        <f t="shared" si="3"/>
        <v>1.3233591506125681</v>
      </c>
      <c r="G58" s="9">
        <f t="shared" si="5"/>
        <v>0.35206532676429947</v>
      </c>
    </row>
    <row r="59" spans="1:7" ht="12.75" customHeight="1">
      <c r="A59" s="9">
        <v>0.6</v>
      </c>
      <c r="B59" s="9">
        <f t="shared" si="4"/>
        <v>-0.6</v>
      </c>
      <c r="C59" s="9">
        <f t="shared" si="0"/>
        <v>1.0254719162992552</v>
      </c>
      <c r="D59" s="9">
        <f t="shared" si="1"/>
        <v>-0.1745280837007448</v>
      </c>
      <c r="E59" s="9">
        <f t="shared" si="2"/>
        <v>-0.6529455691182717</v>
      </c>
      <c r="F59" s="9">
        <f t="shared" si="3"/>
        <v>1.423359150612568</v>
      </c>
      <c r="G59" s="9">
        <f t="shared" si="5"/>
        <v>0.3332246028917996</v>
      </c>
    </row>
    <row r="60" spans="1:7" ht="12.75" customHeight="1">
      <c r="A60" s="9">
        <v>0.7</v>
      </c>
      <c r="B60" s="9">
        <f t="shared" si="4"/>
        <v>-0.7</v>
      </c>
      <c r="C60" s="9">
        <f t="shared" si="0"/>
        <v>1.1254719162992552</v>
      </c>
      <c r="D60" s="9">
        <f t="shared" si="1"/>
        <v>-0.2745280837007448</v>
      </c>
      <c r="E60" s="9">
        <f t="shared" si="2"/>
        <v>-0.7529455691182717</v>
      </c>
      <c r="F60" s="9">
        <f t="shared" si="3"/>
        <v>1.5233591506125679</v>
      </c>
      <c r="G60" s="9">
        <f t="shared" si="5"/>
        <v>0.3122539333667612</v>
      </c>
    </row>
    <row r="61" spans="1:7" ht="12.75" customHeight="1">
      <c r="A61" s="9">
        <v>0.8</v>
      </c>
      <c r="B61" s="9">
        <f t="shared" si="4"/>
        <v>-0.8</v>
      </c>
      <c r="C61" s="9">
        <f t="shared" si="0"/>
        <v>1.2254719162992553</v>
      </c>
      <c r="D61" s="9">
        <f t="shared" si="1"/>
        <v>-0.37452808370074486</v>
      </c>
      <c r="E61" s="9">
        <f t="shared" si="2"/>
        <v>-0.8529455691182718</v>
      </c>
      <c r="F61" s="9">
        <f t="shared" si="3"/>
        <v>1.623359150612568</v>
      </c>
      <c r="G61" s="9">
        <f t="shared" si="5"/>
        <v>0.2896915527614827</v>
      </c>
    </row>
    <row r="62" spans="1:7" ht="12.75" customHeight="1">
      <c r="A62" s="9">
        <v>0.9</v>
      </c>
      <c r="B62" s="9">
        <f t="shared" si="4"/>
        <v>-0.9</v>
      </c>
      <c r="C62" s="9">
        <f t="shared" si="0"/>
        <v>1.3254719162992552</v>
      </c>
      <c r="D62" s="9">
        <f t="shared" si="1"/>
        <v>-0.47452808370074484</v>
      </c>
      <c r="E62" s="9">
        <f t="shared" si="2"/>
        <v>-0.9529455691182718</v>
      </c>
      <c r="F62" s="9">
        <f t="shared" si="3"/>
        <v>1.723359150612568</v>
      </c>
      <c r="G62" s="9">
        <f t="shared" si="5"/>
        <v>0.2660852498987548</v>
      </c>
    </row>
    <row r="63" spans="1:7" ht="12.75" customHeight="1">
      <c r="A63" s="9">
        <v>1</v>
      </c>
      <c r="B63" s="9">
        <f t="shared" si="4"/>
        <v>-1</v>
      </c>
      <c r="C63" s="9">
        <f t="shared" si="0"/>
        <v>1.425471916299255</v>
      </c>
      <c r="D63" s="9">
        <f t="shared" si="1"/>
        <v>-0.5745280837007448</v>
      </c>
      <c r="E63" s="9">
        <f t="shared" si="2"/>
        <v>-1.0529455691182719</v>
      </c>
      <c r="F63" s="9">
        <f t="shared" si="3"/>
        <v>1.8233591506125681</v>
      </c>
      <c r="G63" s="9">
        <f t="shared" si="5"/>
        <v>0.24197072451914334</v>
      </c>
    </row>
    <row r="64" spans="1:7" ht="12.75" customHeight="1">
      <c r="A64" s="9">
        <v>1.1</v>
      </c>
      <c r="B64" s="9">
        <f t="shared" si="4"/>
        <v>-1.1</v>
      </c>
      <c r="C64" s="9">
        <f t="shared" si="0"/>
        <v>1.5254719162992552</v>
      </c>
      <c r="D64" s="9">
        <f t="shared" si="1"/>
        <v>-0.6745280837007449</v>
      </c>
      <c r="E64" s="9">
        <f t="shared" si="2"/>
        <v>-1.152945569118272</v>
      </c>
      <c r="F64" s="9">
        <f t="shared" si="3"/>
        <v>1.9233591506125682</v>
      </c>
      <c r="G64" s="9">
        <f t="shared" si="5"/>
        <v>0.2178521770325505</v>
      </c>
    </row>
    <row r="65" spans="1:7" ht="12.75" customHeight="1">
      <c r="A65" s="9">
        <v>1.2</v>
      </c>
      <c r="B65" s="9">
        <f t="shared" si="4"/>
        <v>-1.2</v>
      </c>
      <c r="C65" s="9">
        <f t="shared" si="0"/>
        <v>1.6254719162992552</v>
      </c>
      <c r="D65" s="9">
        <f t="shared" si="1"/>
        <v>-0.7745280837007448</v>
      </c>
      <c r="E65" s="9">
        <f t="shared" si="2"/>
        <v>-1.2529455691182718</v>
      </c>
      <c r="F65" s="9">
        <f t="shared" si="3"/>
        <v>2.023359150612568</v>
      </c>
      <c r="G65" s="9">
        <f t="shared" si="5"/>
        <v>0.19418605498321292</v>
      </c>
    </row>
    <row r="66" spans="1:7" ht="12.75" customHeight="1">
      <c r="A66" s="9">
        <v>1.3</v>
      </c>
      <c r="B66" s="9">
        <f t="shared" si="4"/>
        <v>-1.3</v>
      </c>
      <c r="C66" s="9">
        <f t="shared" si="0"/>
        <v>1.7254719162992553</v>
      </c>
      <c r="D66" s="9">
        <f t="shared" si="1"/>
        <v>-0.8745280837007449</v>
      </c>
      <c r="E66" s="9">
        <f t="shared" si="2"/>
        <v>-1.352945569118272</v>
      </c>
      <c r="F66" s="9">
        <f t="shared" si="3"/>
        <v>2.123359150612568</v>
      </c>
      <c r="G66" s="9">
        <f t="shared" si="5"/>
        <v>0.17136859204780733</v>
      </c>
    </row>
    <row r="67" spans="1:7" ht="12.75" customHeight="1">
      <c r="A67" s="9">
        <v>1.4</v>
      </c>
      <c r="B67" s="9">
        <f t="shared" si="4"/>
        <v>-1.4</v>
      </c>
      <c r="C67" s="9">
        <f t="shared" si="0"/>
        <v>1.825471916299255</v>
      </c>
      <c r="D67" s="9">
        <f t="shared" si="1"/>
        <v>-0.9745280837007447</v>
      </c>
      <c r="E67" s="9">
        <f t="shared" si="2"/>
        <v>-1.4529455691182718</v>
      </c>
      <c r="F67" s="9">
        <f t="shared" si="3"/>
        <v>2.223359150612568</v>
      </c>
      <c r="G67" s="9">
        <f t="shared" si="5"/>
        <v>0.14972746563574485</v>
      </c>
    </row>
    <row r="68" spans="1:7" ht="12.75" customHeight="1">
      <c r="A68" s="9">
        <v>1.5</v>
      </c>
      <c r="B68" s="9">
        <f t="shared" si="4"/>
        <v>-1.5</v>
      </c>
      <c r="C68" s="9">
        <f t="shared" si="0"/>
        <v>1.925471916299255</v>
      </c>
      <c r="D68" s="9">
        <f t="shared" si="1"/>
        <v>-1.074528083700745</v>
      </c>
      <c r="E68" s="9">
        <f t="shared" si="2"/>
        <v>-1.5529455691182719</v>
      </c>
      <c r="F68" s="9">
        <f t="shared" si="3"/>
        <v>2.323359150612568</v>
      </c>
      <c r="G68" s="9">
        <f t="shared" si="5"/>
        <v>0.12951759566589172</v>
      </c>
    </row>
    <row r="69" spans="1:7" ht="12.75" customHeight="1">
      <c r="A69" s="9">
        <v>1.6</v>
      </c>
      <c r="B69" s="9">
        <f t="shared" si="4"/>
        <v>-1.6</v>
      </c>
      <c r="C69" s="9">
        <f t="shared" si="0"/>
        <v>2.025471916299255</v>
      </c>
      <c r="D69" s="9">
        <f t="shared" si="1"/>
        <v>-1.174528083700745</v>
      </c>
      <c r="E69" s="9">
        <f t="shared" si="2"/>
        <v>-1.652945569118272</v>
      </c>
      <c r="F69" s="9">
        <f t="shared" si="3"/>
        <v>2.4233591506125682</v>
      </c>
      <c r="G69" s="9">
        <f t="shared" si="5"/>
        <v>0.11092083467945553</v>
      </c>
    </row>
    <row r="70" spans="1:7" ht="12.75" customHeight="1">
      <c r="A70" s="9">
        <v>1.7</v>
      </c>
      <c r="B70" s="9">
        <f t="shared" si="4"/>
        <v>-1.7</v>
      </c>
      <c r="C70" s="9">
        <f t="shared" si="0"/>
        <v>2.1254719162992552</v>
      </c>
      <c r="D70" s="9">
        <f t="shared" si="1"/>
        <v>-1.2745280837007447</v>
      </c>
      <c r="E70" s="9">
        <f t="shared" si="2"/>
        <v>-1.7529455691182718</v>
      </c>
      <c r="F70" s="9">
        <f t="shared" si="3"/>
        <v>2.523359150612568</v>
      </c>
      <c r="G70" s="9">
        <f t="shared" si="5"/>
        <v>0.09404907737688693</v>
      </c>
    </row>
    <row r="71" spans="1:7" ht="12.75" customHeight="1">
      <c r="A71" s="9">
        <v>1.8</v>
      </c>
      <c r="B71" s="9">
        <f t="shared" si="4"/>
        <v>-1.8</v>
      </c>
      <c r="C71" s="9">
        <f t="shared" si="0"/>
        <v>2.2254719162992553</v>
      </c>
      <c r="D71" s="9">
        <f t="shared" si="1"/>
        <v>-1.3745280837007448</v>
      </c>
      <c r="E71" s="9">
        <f t="shared" si="2"/>
        <v>-1.852945569118272</v>
      </c>
      <c r="F71" s="9">
        <f t="shared" si="3"/>
        <v>2.623359150612568</v>
      </c>
      <c r="G71" s="9">
        <f t="shared" si="5"/>
        <v>0.07895015830089414</v>
      </c>
    </row>
    <row r="72" spans="1:7" ht="12.75" customHeight="1">
      <c r="A72" s="9">
        <v>1.9</v>
      </c>
      <c r="B72" s="9">
        <f t="shared" si="4"/>
        <v>-1.9</v>
      </c>
      <c r="C72" s="9">
        <f t="shared" si="0"/>
        <v>2.325471916299255</v>
      </c>
      <c r="D72" s="9">
        <f t="shared" si="1"/>
        <v>-1.4745280837007448</v>
      </c>
      <c r="E72" s="9">
        <f t="shared" si="2"/>
        <v>-1.9529455691182718</v>
      </c>
      <c r="F72" s="9">
        <f t="shared" si="3"/>
        <v>2.723359150612568</v>
      </c>
      <c r="G72" s="9">
        <f t="shared" si="5"/>
        <v>0.06561581477467658</v>
      </c>
    </row>
    <row r="73" spans="1:7" ht="12.75" customHeight="1">
      <c r="A73" s="9">
        <v>2</v>
      </c>
      <c r="B73" s="9">
        <f t="shared" si="4"/>
        <v>-2</v>
      </c>
      <c r="C73" s="9">
        <f t="shared" si="0"/>
        <v>2.425471916299255</v>
      </c>
      <c r="D73" s="9">
        <f t="shared" si="1"/>
        <v>-1.574528083700745</v>
      </c>
      <c r="E73" s="9">
        <f t="shared" si="2"/>
        <v>-2.052945569118272</v>
      </c>
      <c r="F73" s="9">
        <f t="shared" si="3"/>
        <v>2.823359150612568</v>
      </c>
      <c r="G73" s="9">
        <f t="shared" si="5"/>
        <v>0.05399096651318805</v>
      </c>
    </row>
    <row r="74" spans="1:7" ht="12.75" customHeight="1">
      <c r="A74" s="9">
        <v>2.1</v>
      </c>
      <c r="B74" s="9">
        <f t="shared" si="4"/>
        <v>-2.1</v>
      </c>
      <c r="C74" s="9">
        <f t="shared" si="0"/>
        <v>2.525471916299255</v>
      </c>
      <c r="D74" s="9">
        <f t="shared" si="1"/>
        <v>-1.674528083700745</v>
      </c>
      <c r="E74" s="9">
        <f t="shared" si="2"/>
        <v>-2.152945569118272</v>
      </c>
      <c r="F74" s="9">
        <f t="shared" si="3"/>
        <v>2.9233591506125682</v>
      </c>
      <c r="G74" s="9">
        <f t="shared" si="5"/>
        <v>0.043983595980427184</v>
      </c>
    </row>
    <row r="75" spans="1:7" ht="12.75" customHeight="1">
      <c r="A75" s="9">
        <v>2.2</v>
      </c>
      <c r="B75" s="9">
        <f t="shared" si="4"/>
        <v>-2.2</v>
      </c>
      <c r="C75" s="9">
        <f t="shared" si="0"/>
        <v>2.6254719162992552</v>
      </c>
      <c r="D75" s="9">
        <f t="shared" si="1"/>
        <v>-1.774528083700745</v>
      </c>
      <c r="E75" s="9">
        <f t="shared" si="2"/>
        <v>-2.252945569118272</v>
      </c>
      <c r="F75" s="9">
        <f t="shared" si="3"/>
        <v>3.0233591506125683</v>
      </c>
      <c r="G75" s="9">
        <f t="shared" si="5"/>
        <v>0.03547459284623142</v>
      </c>
    </row>
    <row r="76" spans="1:7" ht="12.75" customHeight="1">
      <c r="A76" s="9">
        <v>2.3</v>
      </c>
      <c r="B76" s="9">
        <f t="shared" si="4"/>
        <v>-2.3</v>
      </c>
      <c r="C76" s="9">
        <f t="shared" si="0"/>
        <v>2.725471916299255</v>
      </c>
      <c r="D76" s="9">
        <f t="shared" si="1"/>
        <v>-1.8745280837007448</v>
      </c>
      <c r="E76" s="9">
        <f t="shared" si="2"/>
        <v>-2.3529455691182717</v>
      </c>
      <c r="F76" s="9">
        <f t="shared" si="3"/>
        <v>3.123359150612568</v>
      </c>
      <c r="G76" s="9">
        <f t="shared" si="5"/>
        <v>0.028327037741601183</v>
      </c>
    </row>
    <row r="77" spans="1:7" ht="12.75" customHeight="1">
      <c r="A77" s="9">
        <v>2.4</v>
      </c>
      <c r="B77" s="9">
        <f t="shared" si="4"/>
        <v>-2.4</v>
      </c>
      <c r="C77" s="9">
        <f t="shared" si="0"/>
        <v>2.825471916299255</v>
      </c>
      <c r="D77" s="9">
        <f t="shared" si="1"/>
        <v>-1.9745280837007448</v>
      </c>
      <c r="E77" s="9">
        <f t="shared" si="2"/>
        <v>-2.4529455691182718</v>
      </c>
      <c r="F77" s="9">
        <f t="shared" si="3"/>
        <v>3.223359150612568</v>
      </c>
      <c r="G77" s="9">
        <f t="shared" si="5"/>
        <v>0.022394530294842896</v>
      </c>
    </row>
    <row r="78" spans="1:7" ht="12.75" customHeight="1">
      <c r="A78" s="9">
        <v>2.5</v>
      </c>
      <c r="B78" s="9">
        <f t="shared" si="4"/>
        <v>-2.5</v>
      </c>
      <c r="C78" s="9">
        <f t="shared" si="0"/>
        <v>2.925471916299255</v>
      </c>
      <c r="D78" s="9">
        <f t="shared" si="1"/>
        <v>-2.074528083700745</v>
      </c>
      <c r="E78" s="9">
        <f t="shared" si="2"/>
        <v>-2.552945569118272</v>
      </c>
      <c r="F78" s="9">
        <f t="shared" si="3"/>
        <v>3.323359150612568</v>
      </c>
      <c r="G78" s="9">
        <f t="shared" si="5"/>
        <v>0.017528300493568537</v>
      </c>
    </row>
    <row r="79" spans="1:7" ht="12.75" customHeight="1">
      <c r="A79" s="9">
        <v>2.6</v>
      </c>
      <c r="B79" s="9">
        <f t="shared" si="4"/>
        <v>-2.6</v>
      </c>
      <c r="C79" s="9">
        <f t="shared" si="0"/>
        <v>3.025471916299255</v>
      </c>
      <c r="D79" s="9">
        <f t="shared" si="1"/>
        <v>-2.174528083700745</v>
      </c>
      <c r="E79" s="9">
        <f t="shared" si="2"/>
        <v>-2.652945569118272</v>
      </c>
      <c r="F79" s="9">
        <f t="shared" si="3"/>
        <v>3.4233591506125682</v>
      </c>
      <c r="G79" s="9">
        <f t="shared" si="5"/>
        <v>0.013582969233685611</v>
      </c>
    </row>
    <row r="80" spans="1:7" ht="12.75" customHeight="1">
      <c r="A80" s="9">
        <v>2.7</v>
      </c>
      <c r="B80" s="9">
        <f t="shared" si="4"/>
        <v>-2.7</v>
      </c>
      <c r="C80" s="9">
        <f t="shared" si="0"/>
        <v>3.1254719162992552</v>
      </c>
      <c r="D80" s="9">
        <f t="shared" si="1"/>
        <v>-2.274528083700745</v>
      </c>
      <c r="E80" s="9">
        <f t="shared" si="2"/>
        <v>-2.752945569118272</v>
      </c>
      <c r="F80" s="9">
        <f t="shared" si="3"/>
        <v>3.5233591506125683</v>
      </c>
      <c r="G80" s="9">
        <f t="shared" si="5"/>
        <v>0.01042093481442259</v>
      </c>
    </row>
    <row r="81" spans="1:7" ht="12.75" customHeight="1">
      <c r="A81" s="9">
        <v>2.8</v>
      </c>
      <c r="B81" s="9">
        <f t="shared" si="4"/>
        <v>-2.8</v>
      </c>
      <c r="C81" s="9">
        <f t="shared" si="0"/>
        <v>3.225471916299255</v>
      </c>
      <c r="D81" s="9">
        <f t="shared" si="1"/>
        <v>-2.3745280837007448</v>
      </c>
      <c r="E81" s="9">
        <f t="shared" si="2"/>
        <v>-2.8529455691182717</v>
      </c>
      <c r="F81" s="9">
        <f t="shared" si="3"/>
        <v>3.623359150612568</v>
      </c>
      <c r="G81" s="9">
        <f t="shared" si="5"/>
        <v>0.007915451582979967</v>
      </c>
    </row>
    <row r="82" spans="1:7" ht="12.75" customHeight="1">
      <c r="A82" s="9">
        <v>2.9</v>
      </c>
      <c r="B82" s="9">
        <f t="shared" si="4"/>
        <v>-2.9</v>
      </c>
      <c r="C82" s="9">
        <f t="shared" si="0"/>
        <v>3.325471916299255</v>
      </c>
      <c r="D82" s="9">
        <f t="shared" si="1"/>
        <v>-2.474528083700745</v>
      </c>
      <c r="E82" s="9">
        <f t="shared" si="2"/>
        <v>-2.9529455691182718</v>
      </c>
      <c r="F82" s="9">
        <f t="shared" si="3"/>
        <v>3.723359150612568</v>
      </c>
      <c r="G82" s="9">
        <f t="shared" si="5"/>
        <v>0.005952532419775853</v>
      </c>
    </row>
    <row r="83" spans="1:7" ht="12.75" customHeight="1">
      <c r="A83" s="9">
        <v>3</v>
      </c>
      <c r="B83" s="9">
        <f>-A83</f>
        <v>-3</v>
      </c>
      <c r="C83" s="9">
        <f t="shared" si="0"/>
        <v>3.425471916299255</v>
      </c>
      <c r="D83" s="9">
        <f t="shared" si="1"/>
        <v>-2.574528083700745</v>
      </c>
      <c r="E83" s="9">
        <f t="shared" si="2"/>
        <v>-3.052945569118272</v>
      </c>
      <c r="F83" s="9">
        <f t="shared" si="3"/>
        <v>3.823359150612568</v>
      </c>
      <c r="G83" s="9">
        <f>NORMDIST(A83,0,1,FALSE)</f>
        <v>0.004431848411938007</v>
      </c>
    </row>
    <row r="84" spans="1:7" ht="12.75" customHeight="1">
      <c r="A84" s="18"/>
      <c r="B84" s="18"/>
      <c r="C84" s="18"/>
      <c r="D84" s="18"/>
      <c r="E84" s="18"/>
      <c r="F84" s="18"/>
      <c r="G84" s="18"/>
    </row>
    <row r="85" spans="1:7" ht="12.75" customHeight="1">
      <c r="A85" s="19" t="s">
        <v>12</v>
      </c>
      <c r="B85" s="18"/>
      <c r="C85" s="18"/>
      <c r="D85" s="18"/>
      <c r="E85" s="18"/>
      <c r="F85" s="18"/>
      <c r="G85" s="18"/>
    </row>
    <row r="86" spans="1:7" ht="12.75" customHeight="1">
      <c r="A86" s="19"/>
      <c r="B86" s="18"/>
      <c r="C86" s="18"/>
      <c r="D86" s="18"/>
      <c r="E86" s="18"/>
      <c r="F86" s="18"/>
      <c r="G86" s="18"/>
    </row>
    <row r="87" spans="1:7" ht="12.75" customHeight="1">
      <c r="A87" s="20" t="s">
        <v>13</v>
      </c>
      <c r="B87" s="9" t="s">
        <v>16</v>
      </c>
      <c r="C87" s="9" t="s">
        <v>17</v>
      </c>
      <c r="D87" s="9" t="s">
        <v>18</v>
      </c>
      <c r="E87" s="20" t="s">
        <v>19</v>
      </c>
      <c r="F87" s="20" t="s">
        <v>14</v>
      </c>
      <c r="G87" s="20" t="s">
        <v>15</v>
      </c>
    </row>
    <row r="88" spans="1:7" ht="12.75" customHeight="1">
      <c r="A88" s="20">
        <v>-1</v>
      </c>
      <c r="B88" s="9">
        <f>IF(A88&gt;=0,(1-SQRT(1-A88))/2,(SQRT(1+A88)-1)/2)</f>
        <v>-0.5</v>
      </c>
      <c r="C88" s="9">
        <f>0.8202*((1-ABS(A88))-(1-ABS(A88))^4)-0.8471*((1-ABS(A88))^2-(1-ABS(A88))^4)+0.5618*((1-ABS(A88))^3-(1-ABS(A88))^4)+((1-ABS(A88))^4)/3</f>
        <v>0</v>
      </c>
      <c r="D88" s="9">
        <f>((1+2*(B$23-2)*(1-2*C88)-(2*B$23-3)*A88^2)/(B$23*(B$23-1)/2))^0.5</f>
        <v>0</v>
      </c>
      <c r="E88" s="9">
        <f>A88-$G$15*D88-B$28</f>
        <v>-1.4526315789473685</v>
      </c>
      <c r="F88" s="9"/>
      <c r="G88" s="9"/>
    </row>
    <row r="89" spans="1:7" ht="12.75" customHeight="1">
      <c r="A89" s="9">
        <v>1</v>
      </c>
      <c r="B89" s="9">
        <f>IF(A89&gt;=0,(1-SQRT(1-A89))/2,(SQRT(1+A89)-1)/2)</f>
        <v>0.5</v>
      </c>
      <c r="C89" s="9">
        <f aca="true" t="shared" si="6" ref="C89:C129">0.8202*((1-ABS(A89))-(1-ABS(A89))^4)-0.8471*((1-ABS(A89))^2-(1-ABS(A89))^4)+0.5618*((1-ABS(A89))^3-(1-ABS(A89))^4)+((1-ABS(A89))^4)/3</f>
        <v>0</v>
      </c>
      <c r="D89" s="9">
        <f aca="true" t="shared" si="7" ref="D89:D130">((1+2*(B$23-2)*(1-2*C89)-(2*B$23-3)*A89^2)/(B$23*(B$23-1)/2))^0.5</f>
        <v>0</v>
      </c>
      <c r="E89" s="9">
        <f>A89-$G$15*D89-B$28</f>
        <v>0.5473684210526315</v>
      </c>
      <c r="F89" s="9"/>
      <c r="G89" s="9"/>
    </row>
    <row r="90" spans="1:7" ht="12.75" customHeight="1">
      <c r="A90" s="9">
        <f>(A88+A89)/2</f>
        <v>0</v>
      </c>
      <c r="B90" s="9">
        <f>IF(A90&gt;=0,(1-SQRT(1-A90))/2,(SQRT(1+A90)-1)/2)</f>
        <v>0</v>
      </c>
      <c r="C90" s="9">
        <f t="shared" si="6"/>
        <v>0.3333333333333333</v>
      </c>
      <c r="D90" s="9">
        <f t="shared" si="7"/>
        <v>0.26157418189029846</v>
      </c>
      <c r="E90" s="9">
        <f>A90-$G$15*D90-B$28</f>
        <v>-0.9653075547378827</v>
      </c>
      <c r="F90" s="9">
        <f>IF(E89&gt;-0.0000001,A89,1/0)</f>
        <v>1</v>
      </c>
      <c r="G90" s="9">
        <f>IF(E88&lt;0.0000001,A88,1/0)</f>
        <v>-1</v>
      </c>
    </row>
    <row r="91" spans="1:7" ht="12.75" customHeight="1">
      <c r="A91" s="9">
        <f aca="true" t="shared" si="8" ref="A91:A131">IF(SIGN(E90)&gt;0,(G90+A90)/2,(F90+A90)/2)</f>
        <v>0.5</v>
      </c>
      <c r="B91" s="9">
        <f>IF(A91&gt;=0,(1-SQRT(1-A91))/2,(SQRT(1+A91)-1)/2)</f>
        <v>0.1464466094067262</v>
      </c>
      <c r="C91" s="9">
        <f t="shared" si="6"/>
        <v>0.25595208333333336</v>
      </c>
      <c r="D91" s="9">
        <f t="shared" si="7"/>
        <v>0.2214955149837006</v>
      </c>
      <c r="E91" s="9">
        <f>A91-$G$15*D91-B$28</f>
        <v>-0.38675481105257353</v>
      </c>
      <c r="F91" s="9">
        <f aca="true" t="shared" si="9" ref="F91:F130">IF(SIGN(E91)&gt;0,A91,F90)</f>
        <v>1</v>
      </c>
      <c r="G91" s="9">
        <f aca="true" t="shared" si="10" ref="G91:G130">IF(SIGN(E91)&lt;0,A91,G90)</f>
        <v>0.5</v>
      </c>
    </row>
    <row r="92" spans="1:7" ht="12.75" customHeight="1">
      <c r="A92" s="9">
        <f t="shared" si="8"/>
        <v>0.75</v>
      </c>
      <c r="B92" s="9">
        <f aca="true" t="shared" si="11" ref="B92:B129">IF(A92&gt;=0,(1-SQRT(1-A92))/2,(SQRT(1+A92)-1)/2)</f>
        <v>0.25</v>
      </c>
      <c r="C92" s="9">
        <f t="shared" si="6"/>
        <v>0.16009700520833337</v>
      </c>
      <c r="D92" s="9">
        <f t="shared" si="7"/>
        <v>0.15661746264469728</v>
      </c>
      <c r="E92" s="9">
        <f>A92-$G$15*D92-B$28</f>
        <v>-0.0095961650810224</v>
      </c>
      <c r="F92" s="9">
        <f t="shared" si="9"/>
        <v>1</v>
      </c>
      <c r="G92" s="9">
        <f t="shared" si="10"/>
        <v>0.75</v>
      </c>
    </row>
    <row r="93" spans="1:7" ht="12.75" customHeight="1">
      <c r="A93" s="9">
        <f t="shared" si="8"/>
        <v>0.875</v>
      </c>
      <c r="B93" s="9">
        <f t="shared" si="11"/>
        <v>0.32322330470336313</v>
      </c>
      <c r="C93" s="9">
        <f t="shared" si="6"/>
        <v>0.09033711751302083</v>
      </c>
      <c r="D93" s="9">
        <f t="shared" si="7"/>
        <v>0.10681027298962596</v>
      </c>
      <c r="E93" s="9">
        <f>A93-$G$15*D93-B$28</f>
        <v>0.21302413281407334</v>
      </c>
      <c r="F93" s="9">
        <f t="shared" si="9"/>
        <v>0.875</v>
      </c>
      <c r="G93" s="9">
        <f t="shared" si="10"/>
        <v>0.75</v>
      </c>
    </row>
    <row r="94" spans="1:7" ht="12.75" customHeight="1">
      <c r="A94" s="9">
        <f t="shared" si="8"/>
        <v>0.8125</v>
      </c>
      <c r="B94" s="9">
        <f t="shared" si="11"/>
        <v>0.28349364905389035</v>
      </c>
      <c r="C94" s="9">
        <f t="shared" si="6"/>
        <v>0.1274607833862305</v>
      </c>
      <c r="D94" s="9">
        <f t="shared" si="7"/>
        <v>0.1337130144866709</v>
      </c>
      <c r="E94" s="9">
        <f>A94-$G$15*D94-B$28</f>
        <v>0.09779572839447409</v>
      </c>
      <c r="F94" s="9">
        <f t="shared" si="9"/>
        <v>0.8125</v>
      </c>
      <c r="G94" s="9">
        <f t="shared" si="10"/>
        <v>0.75</v>
      </c>
    </row>
    <row r="95" spans="1:7" ht="12.75" customHeight="1">
      <c r="A95" s="9">
        <f t="shared" si="8"/>
        <v>0.78125</v>
      </c>
      <c r="B95" s="9">
        <f t="shared" si="11"/>
        <v>0.2661464133266287</v>
      </c>
      <c r="C95" s="9">
        <f t="shared" si="6"/>
        <v>0.14430280764897666</v>
      </c>
      <c r="D95" s="9">
        <f t="shared" si="7"/>
        <v>0.14558755796994108</v>
      </c>
      <c r="E95" s="9">
        <f>A95-$G$15*D95-B$28</f>
        <v>0.043272050834409714</v>
      </c>
      <c r="F95" s="9">
        <f t="shared" si="9"/>
        <v>0.78125</v>
      </c>
      <c r="G95" s="9">
        <f t="shared" si="10"/>
        <v>0.75</v>
      </c>
    </row>
    <row r="96" spans="1:7" ht="12.75" customHeight="1">
      <c r="A96" s="9">
        <f t="shared" si="8"/>
        <v>0.765625</v>
      </c>
      <c r="B96" s="9">
        <f t="shared" si="11"/>
        <v>0.25793854086203644</v>
      </c>
      <c r="C96" s="9">
        <f t="shared" si="6"/>
        <v>0.15232650992274285</v>
      </c>
      <c r="D96" s="9">
        <f t="shared" si="7"/>
        <v>0.15120168793330865</v>
      </c>
      <c r="E96" s="9">
        <f>A96-$G$15*D96-B$28</f>
        <v>0.016643558301682126</v>
      </c>
      <c r="F96" s="9">
        <f t="shared" si="9"/>
        <v>0.765625</v>
      </c>
      <c r="G96" s="9">
        <f t="shared" si="10"/>
        <v>0.75</v>
      </c>
    </row>
    <row r="97" spans="1:7" ht="12.75" customHeight="1">
      <c r="A97" s="9">
        <f t="shared" si="8"/>
        <v>0.7578125</v>
      </c>
      <c r="B97" s="9">
        <f t="shared" si="11"/>
        <v>0.2539372539371309</v>
      </c>
      <c r="C97" s="9">
        <f t="shared" si="6"/>
        <v>0.15624287735236192</v>
      </c>
      <c r="D97" s="9">
        <f t="shared" si="7"/>
        <v>0.1539336969342165</v>
      </c>
      <c r="E97" s="9">
        <f>A97-$G$15*D97-B$28</f>
        <v>0.0034764190544634976</v>
      </c>
      <c r="F97" s="9">
        <f t="shared" si="9"/>
        <v>0.7578125</v>
      </c>
      <c r="G97" s="9">
        <f t="shared" si="10"/>
        <v>0.75</v>
      </c>
    </row>
    <row r="98" spans="1:7" ht="12.75" customHeight="1">
      <c r="A98" s="9">
        <f t="shared" si="8"/>
        <v>0.75390625</v>
      </c>
      <c r="B98" s="9">
        <f t="shared" si="11"/>
        <v>0.2519608145876946</v>
      </c>
      <c r="C98" s="9">
        <f t="shared" si="6"/>
        <v>0.15817765582676513</v>
      </c>
      <c r="D98" s="9">
        <f t="shared" si="7"/>
        <v>0.15528153261055255</v>
      </c>
      <c r="E98" s="9">
        <f>A98-$G$15*D98-B$28</f>
        <v>-0.0030715403282333686</v>
      </c>
      <c r="F98" s="9">
        <f t="shared" si="9"/>
        <v>0.7578125</v>
      </c>
      <c r="G98" s="9">
        <f t="shared" si="10"/>
        <v>0.75390625</v>
      </c>
    </row>
    <row r="99" spans="1:7" ht="12.75" customHeight="1">
      <c r="A99" s="9">
        <f t="shared" si="8"/>
        <v>0.755859375</v>
      </c>
      <c r="B99" s="9">
        <f t="shared" si="11"/>
        <v>0.25294705779934534</v>
      </c>
      <c r="C99" s="9">
        <f t="shared" si="6"/>
        <v>0.15721220335720623</v>
      </c>
      <c r="D99" s="9">
        <f t="shared" si="7"/>
        <v>0.15460911240918604</v>
      </c>
      <c r="E99" s="9">
        <f>A99-$G$15*D99-B$28</f>
        <v>0.00019950404892216111</v>
      </c>
      <c r="F99" s="9">
        <f t="shared" si="9"/>
        <v>0.755859375</v>
      </c>
      <c r="G99" s="9">
        <f t="shared" si="10"/>
        <v>0.75390625</v>
      </c>
    </row>
    <row r="100" spans="1:7" ht="12.75" customHeight="1">
      <c r="A100" s="9">
        <f t="shared" si="8"/>
        <v>0.7548828125</v>
      </c>
      <c r="B100" s="9">
        <f t="shared" si="11"/>
        <v>0.2524534450350803</v>
      </c>
      <c r="C100" s="9">
        <f t="shared" si="6"/>
        <v>0.15769541276476673</v>
      </c>
      <c r="D100" s="9">
        <f t="shared" si="7"/>
        <v>0.15494569572398617</v>
      </c>
      <c r="E100" s="9">
        <f>A100-$G$15*D100-B$28</f>
        <v>-0.0014367496258831935</v>
      </c>
      <c r="F100" s="9">
        <f t="shared" si="9"/>
        <v>0.755859375</v>
      </c>
      <c r="G100" s="9">
        <f t="shared" si="10"/>
        <v>0.7548828125</v>
      </c>
    </row>
    <row r="101" spans="1:7" ht="12.75" customHeight="1">
      <c r="A101" s="9">
        <f t="shared" si="8"/>
        <v>0.75537109375</v>
      </c>
      <c r="B101" s="9">
        <f t="shared" si="11"/>
        <v>0.2527001282602436</v>
      </c>
      <c r="C101" s="9">
        <f t="shared" si="6"/>
        <v>0.15745392898140106</v>
      </c>
      <c r="D101" s="9">
        <f t="shared" si="7"/>
        <v>0.1547774975184749</v>
      </c>
      <c r="E101" s="9">
        <f>A101-$G$15*D101-B$28</f>
        <v>-0.0006188059508168142</v>
      </c>
      <c r="F101" s="9">
        <f t="shared" si="9"/>
        <v>0.755859375</v>
      </c>
      <c r="G101" s="9">
        <f t="shared" si="10"/>
        <v>0.75537109375</v>
      </c>
    </row>
    <row r="102" spans="1:7" ht="12.75" customHeight="1">
      <c r="A102" s="9">
        <f t="shared" si="8"/>
        <v>0.755615234375</v>
      </c>
      <c r="B102" s="9">
        <f t="shared" si="11"/>
        <v>0.25282356219443164</v>
      </c>
      <c r="C102" s="9">
        <f t="shared" si="6"/>
        <v>0.15733309641532478</v>
      </c>
      <c r="D102" s="9">
        <f t="shared" si="7"/>
        <v>0.15469332834543667</v>
      </c>
      <c r="E102" s="9">
        <f>A102-$G$15*D102-B$28</f>
        <v>-0.00020969677805338094</v>
      </c>
      <c r="F102" s="9">
        <f t="shared" si="9"/>
        <v>0.755859375</v>
      </c>
      <c r="G102" s="9">
        <f t="shared" si="10"/>
        <v>0.755615234375</v>
      </c>
    </row>
    <row r="103" spans="1:7" ht="12.75" customHeight="1">
      <c r="A103" s="9">
        <f t="shared" si="8"/>
        <v>0.7557373046875</v>
      </c>
      <c r="B103" s="9">
        <f t="shared" si="11"/>
        <v>0.25288530228227013</v>
      </c>
      <c r="C103" s="9">
        <f t="shared" si="6"/>
        <v>0.15727265744976138</v>
      </c>
      <c r="D103" s="9">
        <f t="shared" si="7"/>
        <v>0.15465122622504784</v>
      </c>
      <c r="E103" s="9">
        <f>A103-$G$15*D103-B$28</f>
        <v>-5.1078259185044494E-06</v>
      </c>
      <c r="F103" s="9">
        <f t="shared" si="9"/>
        <v>0.755859375</v>
      </c>
      <c r="G103" s="9">
        <f t="shared" si="10"/>
        <v>0.7557373046875</v>
      </c>
    </row>
    <row r="104" spans="1:7" ht="12.75" customHeight="1">
      <c r="A104" s="9">
        <f t="shared" si="8"/>
        <v>0.75579833984375</v>
      </c>
      <c r="B104" s="9">
        <f t="shared" si="11"/>
        <v>0.2529161781114302</v>
      </c>
      <c r="C104" s="9">
        <f t="shared" si="6"/>
        <v>0.1572424322946067</v>
      </c>
      <c r="D104" s="9">
        <f t="shared" si="7"/>
        <v>0.15463017077934324</v>
      </c>
      <c r="E104" s="9">
        <f>A104-$G$15*D104-B$28</f>
        <v>9.719524559093085E-05</v>
      </c>
      <c r="F104" s="9">
        <f t="shared" si="9"/>
        <v>0.75579833984375</v>
      </c>
      <c r="G104" s="9">
        <f t="shared" si="10"/>
        <v>0.7557373046875</v>
      </c>
    </row>
    <row r="105" spans="1:7" ht="12.75" customHeight="1">
      <c r="A105" s="9">
        <f t="shared" si="8"/>
        <v>0.755767822265625</v>
      </c>
      <c r="B105" s="9">
        <f t="shared" si="11"/>
        <v>0.25290073971459615</v>
      </c>
      <c r="C105" s="9">
        <f t="shared" si="6"/>
        <v>0.15725754534493364</v>
      </c>
      <c r="D105" s="9">
        <f t="shared" si="7"/>
        <v>0.15464069886771553</v>
      </c>
      <c r="E105" s="9">
        <f>A105-$G$15*D105-B$28</f>
        <v>4.6042993430195356E-05</v>
      </c>
      <c r="F105" s="9">
        <f t="shared" si="9"/>
        <v>0.755767822265625</v>
      </c>
      <c r="G105" s="9">
        <f t="shared" si="10"/>
        <v>0.7557373046875</v>
      </c>
    </row>
    <row r="106" spans="1:7" ht="12.75" customHeight="1">
      <c r="A106" s="9">
        <f t="shared" si="8"/>
        <v>0.7557525634765625</v>
      </c>
      <c r="B106" s="9">
        <f t="shared" si="11"/>
        <v>0.25289302087788096</v>
      </c>
      <c r="C106" s="9">
        <f t="shared" si="6"/>
        <v>0.157265101515531</v>
      </c>
      <c r="D106" s="9">
        <f t="shared" si="7"/>
        <v>0.15464596263775718</v>
      </c>
      <c r="E106" s="9">
        <f>A106-$G$15*D106-B$28</f>
        <v>2.0467404663160327E-05</v>
      </c>
      <c r="F106" s="9">
        <f t="shared" si="9"/>
        <v>0.7557525634765625</v>
      </c>
      <c r="G106" s="9">
        <f t="shared" si="10"/>
        <v>0.7557373046875</v>
      </c>
    </row>
    <row r="107" spans="1:7" ht="12.75" customHeight="1">
      <c r="A107" s="9">
        <f t="shared" si="8"/>
        <v>0.7557449340820312</v>
      </c>
      <c r="B107" s="9">
        <f t="shared" si="11"/>
        <v>0.2528891615499389</v>
      </c>
      <c r="C107" s="9">
        <f t="shared" si="6"/>
        <v>0.1572688795121916</v>
      </c>
      <c r="D107" s="9">
        <f t="shared" si="7"/>
        <v>0.15464859445424572</v>
      </c>
      <c r="E107" s="9">
        <f>A107-$G$15*D107-B$28</f>
        <v>7.679744600475047E-06</v>
      </c>
      <c r="F107" s="9">
        <f t="shared" si="9"/>
        <v>0.7557449340820312</v>
      </c>
      <c r="G107" s="9">
        <f t="shared" si="10"/>
        <v>0.7557373046875</v>
      </c>
    </row>
    <row r="108" spans="1:7" ht="12.75" customHeight="1">
      <c r="A108" s="9">
        <f t="shared" si="8"/>
        <v>0.7557411193847656</v>
      </c>
      <c r="B108" s="9">
        <f t="shared" si="11"/>
        <v>0.25288723190857054</v>
      </c>
      <c r="C108" s="9">
        <f t="shared" si="6"/>
        <v>0.15727076848836274</v>
      </c>
      <c r="D108" s="9">
        <f t="shared" si="7"/>
        <v>0.15464991034535755</v>
      </c>
      <c r="E108" s="9">
        <f>A108-$G$15*D108-B$28</f>
        <v>1.285948148077587E-06</v>
      </c>
      <c r="F108" s="9">
        <f t="shared" si="9"/>
        <v>0.7557411193847656</v>
      </c>
      <c r="G108" s="9">
        <f t="shared" si="10"/>
        <v>0.7557373046875</v>
      </c>
    </row>
    <row r="109" spans="1:7" ht="12.75" customHeight="1">
      <c r="A109" s="9">
        <f t="shared" si="8"/>
        <v>0.7557392120361328</v>
      </c>
      <c r="B109" s="9">
        <f t="shared" si="11"/>
        <v>0.2528862670935369</v>
      </c>
      <c r="C109" s="9">
        <f t="shared" si="6"/>
        <v>0.15727171297090864</v>
      </c>
      <c r="D109" s="9">
        <f t="shared" si="7"/>
        <v>0.15465056828663035</v>
      </c>
      <c r="E109" s="9">
        <f>A109-$G$15*D109-B$28</f>
        <v>-1.9109416833362758E-06</v>
      </c>
      <c r="F109" s="9">
        <f t="shared" si="9"/>
        <v>0.7557411193847656</v>
      </c>
      <c r="G109" s="9">
        <f t="shared" si="10"/>
        <v>0.7557392120361328</v>
      </c>
    </row>
    <row r="110" spans="1:7" ht="12.75" customHeight="1">
      <c r="A110" s="9">
        <f t="shared" si="8"/>
        <v>0.7557401657104492</v>
      </c>
      <c r="B110" s="9">
        <f t="shared" si="11"/>
        <v>0.2528867495005829</v>
      </c>
      <c r="C110" s="9">
        <f t="shared" si="6"/>
        <v>0.15727124073009735</v>
      </c>
      <c r="D110" s="9">
        <f t="shared" si="7"/>
        <v>0.15465023931635086</v>
      </c>
      <c r="E110" s="9">
        <f>A110-$G$15*D110-B$28</f>
        <v>-3.1249746718087223E-07</v>
      </c>
      <c r="F110" s="9">
        <f t="shared" si="9"/>
        <v>0.7557411193847656</v>
      </c>
      <c r="G110" s="9">
        <f t="shared" si="10"/>
        <v>0.7557401657104492</v>
      </c>
    </row>
    <row r="111" spans="1:7" ht="12.75" customHeight="1">
      <c r="A111" s="9">
        <f t="shared" si="8"/>
        <v>0.7557406425476074</v>
      </c>
      <c r="B111" s="9">
        <f t="shared" si="11"/>
        <v>0.25288699070445897</v>
      </c>
      <c r="C111" s="9">
        <f t="shared" si="6"/>
        <v>0.15727100460934548</v>
      </c>
      <c r="D111" s="9">
        <f t="shared" si="7"/>
        <v>0.15465007483094337</v>
      </c>
      <c r="E111" s="9">
        <f>A111-$G$15*D111-B$28</f>
        <v>4.867251656714977E-07</v>
      </c>
      <c r="F111" s="9">
        <f t="shared" si="9"/>
        <v>0.7557406425476074</v>
      </c>
      <c r="G111" s="9">
        <f t="shared" si="10"/>
        <v>0.7557401657104492</v>
      </c>
    </row>
    <row r="112" spans="1:7" ht="12.75" customHeight="1">
      <c r="A112" s="9">
        <f t="shared" si="8"/>
        <v>0.7557404041290283</v>
      </c>
      <c r="B112" s="9">
        <f t="shared" si="11"/>
        <v>0.25288687010249145</v>
      </c>
      <c r="C112" s="9">
        <f t="shared" si="6"/>
        <v>0.15727112266975027</v>
      </c>
      <c r="D112" s="9">
        <f t="shared" si="7"/>
        <v>0.1546501570736694</v>
      </c>
      <c r="E112" s="9">
        <f>A112-$G$15*D112-B$28</f>
        <v>8.711380561354787E-08</v>
      </c>
      <c r="F112" s="9">
        <f t="shared" si="9"/>
        <v>0.7557404041290283</v>
      </c>
      <c r="G112" s="9">
        <f t="shared" si="10"/>
        <v>0.7557401657104492</v>
      </c>
    </row>
    <row r="113" spans="1:7" ht="12.75" customHeight="1">
      <c r="A113" s="9">
        <f t="shared" si="8"/>
        <v>0.7557402849197388</v>
      </c>
      <c r="B113" s="9">
        <f t="shared" si="11"/>
        <v>0.2528868098015298</v>
      </c>
      <c r="C113" s="9">
        <f t="shared" si="6"/>
        <v>0.15727118169993104</v>
      </c>
      <c r="D113" s="9">
        <f t="shared" si="7"/>
        <v>0.1546501981950157</v>
      </c>
      <c r="E113" s="9">
        <f>A113-$G$15*D113-B$28</f>
        <v>-1.126918416916034E-07</v>
      </c>
      <c r="F113" s="9">
        <f t="shared" si="9"/>
        <v>0.7557404041290283</v>
      </c>
      <c r="G113" s="9">
        <f t="shared" si="10"/>
        <v>0.7557402849197388</v>
      </c>
    </row>
    <row r="114" spans="1:7" ht="12.75" customHeight="1">
      <c r="A114" s="9">
        <f t="shared" si="8"/>
        <v>0.7557403445243835</v>
      </c>
      <c r="B114" s="9">
        <f t="shared" si="11"/>
        <v>0.2528868399520088</v>
      </c>
      <c r="C114" s="9">
        <f t="shared" si="6"/>
        <v>0.15727115218484244</v>
      </c>
      <c r="D114" s="9">
        <f t="shared" si="7"/>
        <v>0.15465017763434402</v>
      </c>
      <c r="E114" s="9">
        <f>A114-$G$15*D114-B$28</f>
        <v>-1.2789020953363206E-08</v>
      </c>
      <c r="F114" s="9">
        <f t="shared" si="9"/>
        <v>0.7557404041290283</v>
      </c>
      <c r="G114" s="9">
        <f t="shared" si="10"/>
        <v>0.7557403445243835</v>
      </c>
    </row>
    <row r="115" spans="1:7" ht="12.75" customHeight="1">
      <c r="A115" s="9">
        <f t="shared" si="8"/>
        <v>0.7557403743267059</v>
      </c>
      <c r="B115" s="9">
        <f t="shared" si="11"/>
        <v>0.25288685502724967</v>
      </c>
      <c r="C115" s="9">
        <f t="shared" si="6"/>
        <v>0.15727113742729681</v>
      </c>
      <c r="D115" s="9">
        <f t="shared" si="7"/>
        <v>0.15465016735400708</v>
      </c>
      <c r="E115" s="9">
        <f>A115-$G$15*D115-B$28</f>
        <v>3.7162391608447365E-08</v>
      </c>
      <c r="F115" s="9">
        <f t="shared" si="9"/>
        <v>0.7557403743267059</v>
      </c>
      <c r="G115" s="9">
        <f t="shared" si="10"/>
        <v>0.7557403445243835</v>
      </c>
    </row>
    <row r="116" spans="1:7" ht="12.75" customHeight="1">
      <c r="A116" s="9">
        <f t="shared" si="8"/>
        <v>0.7557403594255447</v>
      </c>
      <c r="B116" s="9">
        <f t="shared" si="11"/>
        <v>0.2528868474896291</v>
      </c>
      <c r="C116" s="9">
        <f t="shared" si="6"/>
        <v>0.1572711448060697</v>
      </c>
      <c r="D116" s="9">
        <f t="shared" si="7"/>
        <v>0.15465017249417556</v>
      </c>
      <c r="E116" s="9">
        <f>A116-$G$15*D116-B$28</f>
        <v>1.2186685272030928E-08</v>
      </c>
      <c r="F116" s="9">
        <f t="shared" si="9"/>
        <v>0.7557403594255447</v>
      </c>
      <c r="G116" s="9">
        <f t="shared" si="10"/>
        <v>0.7557403445243835</v>
      </c>
    </row>
    <row r="117" spans="1:7" ht="12.75" customHeight="1">
      <c r="A117" s="9">
        <f t="shared" si="8"/>
        <v>0.7557403519749641</v>
      </c>
      <c r="B117" s="9">
        <f t="shared" si="11"/>
        <v>0.25288684372081893</v>
      </c>
      <c r="C117" s="9">
        <f t="shared" si="6"/>
        <v>0.15727114849545612</v>
      </c>
      <c r="D117" s="9">
        <f t="shared" si="7"/>
        <v>0.15465017506425988</v>
      </c>
      <c r="E117" s="9">
        <f>A117-$G$15*D117-B$28</f>
        <v>-3.0116797944401696E-10</v>
      </c>
      <c r="F117" s="9">
        <f t="shared" si="9"/>
        <v>0.7557403594255447</v>
      </c>
      <c r="G117" s="9">
        <f t="shared" si="10"/>
        <v>0.7557403519749641</v>
      </c>
    </row>
    <row r="118" spans="1:7" ht="12.75" customHeight="1">
      <c r="A118" s="9">
        <f t="shared" si="8"/>
        <v>0.7557403557002544</v>
      </c>
      <c r="B118" s="9">
        <f t="shared" si="11"/>
        <v>0.252886845605224</v>
      </c>
      <c r="C118" s="9">
        <f t="shared" si="6"/>
        <v>0.15727114665076297</v>
      </c>
      <c r="D118" s="9">
        <f t="shared" si="7"/>
        <v>0.1546501737792177</v>
      </c>
      <c r="E118" s="9">
        <f>A118-$G$15*D118-B$28</f>
        <v>5.9427587295601825E-09</v>
      </c>
      <c r="F118" s="9">
        <f t="shared" si="9"/>
        <v>0.7557403557002544</v>
      </c>
      <c r="G118" s="9">
        <f t="shared" si="10"/>
        <v>0.7557403519749641</v>
      </c>
    </row>
    <row r="119" spans="1:7" ht="12.75" customHeight="1">
      <c r="A119" s="9">
        <f t="shared" si="8"/>
        <v>0.7557403538376093</v>
      </c>
      <c r="B119" s="9">
        <f t="shared" si="11"/>
        <v>0.25288684466302147</v>
      </c>
      <c r="C119" s="9">
        <f t="shared" si="6"/>
        <v>0.1572711475731095</v>
      </c>
      <c r="D119" s="9">
        <f t="shared" si="7"/>
        <v>0.15465017442173878</v>
      </c>
      <c r="E119" s="9">
        <f>A119-$G$15*D119-B$28</f>
        <v>2.8207953750580828E-09</v>
      </c>
      <c r="F119" s="9">
        <f t="shared" si="9"/>
        <v>0.7557403538376093</v>
      </c>
      <c r="G119" s="9">
        <f t="shared" si="10"/>
        <v>0.7557403519749641</v>
      </c>
    </row>
    <row r="120" spans="1:7" ht="12.75" customHeight="1">
      <c r="A120" s="9">
        <f t="shared" si="8"/>
        <v>0.7557403529062867</v>
      </c>
      <c r="B120" s="9">
        <f t="shared" si="11"/>
        <v>0.2528868441919202</v>
      </c>
      <c r="C120" s="9">
        <f t="shared" si="6"/>
        <v>0.15727114803428283</v>
      </c>
      <c r="D120" s="9">
        <f t="shared" si="7"/>
        <v>0.15465017474299927</v>
      </c>
      <c r="E120" s="9">
        <f>A120-$G$15*D120-B$28</f>
        <v>1.2598138088293354E-09</v>
      </c>
      <c r="F120" s="9">
        <f t="shared" si="9"/>
        <v>0.7557403529062867</v>
      </c>
      <c r="G120" s="9">
        <f t="shared" si="10"/>
        <v>0.7557403519749641</v>
      </c>
    </row>
    <row r="121" spans="1:7" ht="12.75" customHeight="1">
      <c r="A121" s="9">
        <f t="shared" si="8"/>
        <v>0.7557403524406254</v>
      </c>
      <c r="B121" s="9">
        <f t="shared" si="11"/>
        <v>0.25288684395636957</v>
      </c>
      <c r="C121" s="9">
        <f t="shared" si="6"/>
        <v>0.1572711482648695</v>
      </c>
      <c r="D121" s="9">
        <f t="shared" si="7"/>
        <v>0.15465017490362953</v>
      </c>
      <c r="E121" s="9">
        <f>A121-$G$15*D121-B$28</f>
        <v>4.793229702038104E-10</v>
      </c>
      <c r="F121" s="9">
        <f t="shared" si="9"/>
        <v>0.7557403524406254</v>
      </c>
      <c r="G121" s="9">
        <f t="shared" si="10"/>
        <v>0.7557403519749641</v>
      </c>
    </row>
    <row r="122" spans="1:7" ht="12.75" customHeight="1">
      <c r="A122" s="9">
        <f t="shared" si="8"/>
        <v>0.7557403522077948</v>
      </c>
      <c r="B122" s="9">
        <f t="shared" si="11"/>
        <v>0.2528868438385943</v>
      </c>
      <c r="C122" s="9">
        <f t="shared" si="6"/>
        <v>0.1572711483801628</v>
      </c>
      <c r="D122" s="9">
        <f t="shared" si="7"/>
        <v>0.1546501749839447</v>
      </c>
      <c r="E122" s="9">
        <f>A122-$G$15*D122-B$28</f>
        <v>8.907746762432112E-11</v>
      </c>
      <c r="F122" s="9">
        <f t="shared" si="9"/>
        <v>0.7557403522077948</v>
      </c>
      <c r="G122" s="9">
        <f t="shared" si="10"/>
        <v>0.7557403519749641</v>
      </c>
    </row>
    <row r="123" spans="1:7" ht="12.75" customHeight="1">
      <c r="A123" s="9">
        <f t="shared" si="8"/>
        <v>0.7557403520913795</v>
      </c>
      <c r="B123" s="9">
        <f t="shared" si="11"/>
        <v>0.2528868437797066</v>
      </c>
      <c r="C123" s="9">
        <f t="shared" si="6"/>
        <v>0.15727114843780945</v>
      </c>
      <c r="D123" s="9">
        <f t="shared" si="7"/>
        <v>0.15465017502410228</v>
      </c>
      <c r="E123" s="9">
        <f>A123-$G$15*D123-B$28</f>
        <v>-1.0604522815427231E-10</v>
      </c>
      <c r="F123" s="9">
        <f t="shared" si="9"/>
        <v>0.7557403522077948</v>
      </c>
      <c r="G123" s="9">
        <f t="shared" si="10"/>
        <v>0.7557403520913795</v>
      </c>
    </row>
    <row r="124" spans="1:7" ht="12.75" customHeight="1">
      <c r="A124" s="9">
        <f t="shared" si="8"/>
        <v>0.7557403521495871</v>
      </c>
      <c r="B124" s="9">
        <f t="shared" si="11"/>
        <v>0.2528868438091504</v>
      </c>
      <c r="C124" s="9">
        <f t="shared" si="6"/>
        <v>0.15727114840898615</v>
      </c>
      <c r="D124" s="9">
        <f t="shared" si="7"/>
        <v>0.15465017500402348</v>
      </c>
      <c r="E124" s="9">
        <f>A124-$G$15*D124-B$28</f>
        <v>-8.483824753824365E-12</v>
      </c>
      <c r="F124" s="9">
        <f t="shared" si="9"/>
        <v>0.7557403522077948</v>
      </c>
      <c r="G124" s="9">
        <f t="shared" si="10"/>
        <v>0.7557403521495871</v>
      </c>
    </row>
    <row r="125" spans="1:7" ht="12.75" customHeight="1">
      <c r="A125" s="9">
        <f t="shared" si="8"/>
        <v>0.755740352178691</v>
      </c>
      <c r="B125" s="9">
        <f t="shared" si="11"/>
        <v>0.25288684382387233</v>
      </c>
      <c r="C125" s="9">
        <f t="shared" si="6"/>
        <v>0.15727114839457446</v>
      </c>
      <c r="D125" s="9">
        <f t="shared" si="7"/>
        <v>0.15465017499398404</v>
      </c>
      <c r="E125" s="9">
        <f>A125-$G$15*D125-B$28</f>
        <v>4.029693245755084E-11</v>
      </c>
      <c r="F125" s="9">
        <f t="shared" si="9"/>
        <v>0.755740352178691</v>
      </c>
      <c r="G125" s="9">
        <f t="shared" si="10"/>
        <v>0.7557403521495871</v>
      </c>
    </row>
    <row r="126" spans="1:7" ht="12.75" customHeight="1">
      <c r="A126" s="9">
        <f t="shared" si="8"/>
        <v>0.755740352164139</v>
      </c>
      <c r="B126" s="9">
        <f t="shared" si="11"/>
        <v>0.2528868438165114</v>
      </c>
      <c r="C126" s="9">
        <f t="shared" si="6"/>
        <v>0.1572711484017803</v>
      </c>
      <c r="D126" s="9">
        <f t="shared" si="7"/>
        <v>0.15465017499900377</v>
      </c>
      <c r="E126" s="9">
        <f>A126-$G$15*D126-B$28</f>
        <v>1.5906498340712005E-11</v>
      </c>
      <c r="F126" s="9">
        <f t="shared" si="9"/>
        <v>0.755740352164139</v>
      </c>
      <c r="G126" s="9">
        <f t="shared" si="10"/>
        <v>0.7557403521495871</v>
      </c>
    </row>
    <row r="127" spans="1:7" ht="12.75" customHeight="1">
      <c r="A127" s="9">
        <f t="shared" si="8"/>
        <v>0.7557403521568631</v>
      </c>
      <c r="B127" s="9">
        <f t="shared" si="11"/>
        <v>0.2528868438128309</v>
      </c>
      <c r="C127" s="9">
        <f t="shared" si="6"/>
        <v>0.15727114840538323</v>
      </c>
      <c r="D127" s="9">
        <f t="shared" si="7"/>
        <v>0.1546501750015136</v>
      </c>
      <c r="E127" s="9">
        <f>A127-$G$15*D127-B$28</f>
        <v>3.711420060170667E-12</v>
      </c>
      <c r="F127" s="9">
        <f t="shared" si="9"/>
        <v>0.7557403521568631</v>
      </c>
      <c r="G127" s="9">
        <f t="shared" si="10"/>
        <v>0.7557403521495871</v>
      </c>
    </row>
    <row r="128" spans="1:7" ht="12.75" customHeight="1">
      <c r="A128" s="9">
        <f t="shared" si="8"/>
        <v>0.7557403521532251</v>
      </c>
      <c r="B128" s="9">
        <f t="shared" si="11"/>
        <v>0.2528868438109907</v>
      </c>
      <c r="C128" s="9">
        <f t="shared" si="6"/>
        <v>0.15727114840718467</v>
      </c>
      <c r="D128" s="9">
        <f t="shared" si="7"/>
        <v>0.1546501750027685</v>
      </c>
      <c r="E128" s="9">
        <f>A128-$G$15*D128-B$28</f>
        <v>-2.3861468356756177E-12</v>
      </c>
      <c r="F128" s="9">
        <f t="shared" si="9"/>
        <v>0.7557403521568631</v>
      </c>
      <c r="G128" s="9">
        <f t="shared" si="10"/>
        <v>0.7557403521532251</v>
      </c>
    </row>
    <row r="129" spans="1:7" ht="12.75" customHeight="1">
      <c r="A129" s="9">
        <f t="shared" si="8"/>
        <v>0.7557403521550441</v>
      </c>
      <c r="B129" s="9">
        <f t="shared" si="11"/>
        <v>0.2528868438119108</v>
      </c>
      <c r="C129" s="9">
        <f t="shared" si="6"/>
        <v>0.15727114840628392</v>
      </c>
      <c r="D129" s="9">
        <f t="shared" si="7"/>
        <v>0.15465017500214118</v>
      </c>
      <c r="E129" s="9">
        <f>A129-$G$15*D129-B$28</f>
        <v>6.623590564913684E-13</v>
      </c>
      <c r="F129" s="9">
        <f t="shared" si="9"/>
        <v>0.7557403521550441</v>
      </c>
      <c r="G129" s="9">
        <f t="shared" si="10"/>
        <v>0.7557403521532251</v>
      </c>
    </row>
    <row r="130" spans="1:7" ht="12.75" customHeight="1">
      <c r="A130" s="9">
        <f t="shared" si="8"/>
        <v>0.7557403521541346</v>
      </c>
      <c r="B130" s="9">
        <f>IF(A130&gt;=0,(1-SQRT(1-A130))/2,(SQRT(1+A130)-1)/2)</f>
        <v>0.2528868438114507</v>
      </c>
      <c r="C130" s="9">
        <f>0.8202*((1-ABS(A130))-(1-ABS(A130))^4)-0.8471*((1-ABS(A130))^2-(1-ABS(A130))^4)+0.5618*((1-ABS(A130))^3-(1-ABS(A130))^4)+((1-ABS(A130))^4)/3</f>
        <v>0.15727114840673428</v>
      </c>
      <c r="D130" s="9">
        <f t="shared" si="7"/>
        <v>0.15465017500245487</v>
      </c>
      <c r="E130" s="9">
        <f>A130-$G$15*D130-B$28</f>
        <v>-8.619771563189715E-13</v>
      </c>
      <c r="F130" s="9">
        <f t="shared" si="9"/>
        <v>0.7557403521550441</v>
      </c>
      <c r="G130" s="9">
        <f t="shared" si="10"/>
        <v>0.7557403521541346</v>
      </c>
    </row>
    <row r="131" spans="1:7" ht="12.75" customHeight="1">
      <c r="A131" s="9">
        <f t="shared" si="8"/>
        <v>0.7557403521545893</v>
      </c>
      <c r="B131" s="9"/>
      <c r="C131" s="9"/>
      <c r="D131" s="9"/>
      <c r="E131" s="9"/>
      <c r="F131" s="9"/>
      <c r="G131" s="9"/>
    </row>
    <row r="132" spans="1:7" ht="12.75" customHeight="1">
      <c r="A132" s="9"/>
      <c r="B132" s="9"/>
      <c r="C132" s="9"/>
      <c r="D132" s="9"/>
      <c r="E132" s="9"/>
      <c r="F132" s="9"/>
      <c r="G132" s="9"/>
    </row>
    <row r="133" spans="1:7" ht="12.75" customHeight="1">
      <c r="A133" s="19" t="s">
        <v>20</v>
      </c>
      <c r="B133" s="18"/>
      <c r="C133" s="18"/>
      <c r="D133" s="18"/>
      <c r="E133" s="18"/>
      <c r="F133" s="18"/>
      <c r="G133" s="18"/>
    </row>
    <row r="134" spans="1:7" ht="12.75" customHeight="1">
      <c r="A134" s="19"/>
      <c r="B134" s="18"/>
      <c r="C134" s="18"/>
      <c r="D134" s="18"/>
      <c r="E134" s="18"/>
      <c r="F134" s="18"/>
      <c r="G134" s="18"/>
    </row>
    <row r="135" spans="1:7" ht="12.75" customHeight="1">
      <c r="A135" s="20" t="s">
        <v>13</v>
      </c>
      <c r="B135" s="9" t="s">
        <v>16</v>
      </c>
      <c r="C135" s="9" t="s">
        <v>17</v>
      </c>
      <c r="D135" s="9" t="s">
        <v>18</v>
      </c>
      <c r="E135" s="20" t="s">
        <v>21</v>
      </c>
      <c r="F135" s="20" t="s">
        <v>14</v>
      </c>
      <c r="G135" s="20" t="s">
        <v>15</v>
      </c>
    </row>
    <row r="136" spans="1:7" ht="12.75" customHeight="1">
      <c r="A136" s="20">
        <v>-1</v>
      </c>
      <c r="B136" s="9">
        <f>IF(A136&gt;=0,(1-SQRT(1-A136))/2,(SQRT(1+A136)-1)/2)</f>
        <v>-0.5</v>
      </c>
      <c r="C136" s="9">
        <f aca="true" t="shared" si="12" ref="C136:C178">0.8202*((1-ABS(A136))-(1-ABS(A136))^4)-0.8471*((1-ABS(A136))^2-(1-ABS(A136))^4)+0.5618*((1-ABS(A136))^3-(1-ABS(A136))^4)+((1-ABS(A136))^4)/3</f>
        <v>0</v>
      </c>
      <c r="D136" s="9">
        <f>((1+2*(B$23-2)*(1-2*C136)-(2*B$23-3)*A136^2)/(B$23*(B$23-1)/2))^0.5</f>
        <v>0</v>
      </c>
      <c r="E136" s="9">
        <f>A136+$G$15*D136-B$28</f>
        <v>-1.4526315789473685</v>
      </c>
      <c r="F136" s="9"/>
      <c r="G136" s="9"/>
    </row>
    <row r="137" spans="1:7" ht="12.75" customHeight="1">
      <c r="A137" s="9">
        <v>1</v>
      </c>
      <c r="B137" s="9">
        <f>IF(A137&gt;=0,(1-SQRT(1-A137))/2,(SQRT(1+A137)-1)/2)</f>
        <v>0.5</v>
      </c>
      <c r="C137" s="9">
        <f t="shared" si="12"/>
        <v>0</v>
      </c>
      <c r="D137" s="9">
        <f aca="true" t="shared" si="13" ref="D137:D178">((1+2*(B$23-2)*(1-2*C137)-(2*B$23-3)*A137^2)/(B$23*(B$23-1)/2))^0.5</f>
        <v>0</v>
      </c>
      <c r="E137" s="9">
        <f>A137+$G$15*D137-B$28</f>
        <v>0.5473684210526315</v>
      </c>
      <c r="F137" s="9"/>
      <c r="G137" s="9"/>
    </row>
    <row r="138" spans="1:7" ht="12.75" customHeight="1">
      <c r="A138" s="9">
        <f>(A136+A137)/2</f>
        <v>0</v>
      </c>
      <c r="B138" s="9">
        <f>IF(A138&gt;=0,(1-SQRT(1-A138))/2,(SQRT(1+A138)-1)/2)</f>
        <v>0</v>
      </c>
      <c r="C138" s="9">
        <f t="shared" si="12"/>
        <v>0.3333333333333333</v>
      </c>
      <c r="D138" s="9">
        <f t="shared" si="13"/>
        <v>0.26157418189029846</v>
      </c>
      <c r="E138" s="9">
        <f>A138+$G$15*D138-B$28</f>
        <v>0.06004439684314583</v>
      </c>
      <c r="F138" s="9">
        <f>IF(E137&gt;-0.0000001,A137,1/0)</f>
        <v>1</v>
      </c>
      <c r="G138" s="9">
        <f>IF(E136&lt;0.0000001,A136,1/0)</f>
        <v>-1</v>
      </c>
    </row>
    <row r="139" spans="1:7" ht="12.75" customHeight="1">
      <c r="A139" s="9">
        <f aca="true" t="shared" si="14" ref="A139:A179">IF(SIGN(E138)&gt;0,(G138+A138)/2,(F138+A138)/2)</f>
        <v>-0.5</v>
      </c>
      <c r="B139" s="9">
        <f>IF(A139&gt;=0,(1-SQRT(1-A139))/2,(SQRT(1+A139)-1)/2)</f>
        <v>-0.1464466094067262</v>
      </c>
      <c r="C139" s="9">
        <f t="shared" si="12"/>
        <v>0.25595208333333336</v>
      </c>
      <c r="D139" s="9">
        <f t="shared" si="13"/>
        <v>0.2214955149837006</v>
      </c>
      <c r="E139" s="9">
        <f>A139+$G$15*D139-B$28</f>
        <v>-0.5185083468421634</v>
      </c>
      <c r="F139" s="9">
        <f aca="true" t="shared" si="15" ref="F139:F178">IF(SIGN(E139)&gt;0,A139,F138)</f>
        <v>1</v>
      </c>
      <c r="G139" s="9">
        <f aca="true" t="shared" si="16" ref="G139:G178">IF(SIGN(E139)&lt;0,A139,G138)</f>
        <v>-0.5</v>
      </c>
    </row>
    <row r="140" spans="1:7" ht="12.75" customHeight="1">
      <c r="A140" s="9">
        <f t="shared" si="14"/>
        <v>0.25</v>
      </c>
      <c r="B140" s="9">
        <f aca="true" t="shared" si="17" ref="B140:B178">IF(A140&gt;=0,(1-SQRT(1-A140))/2,(SQRT(1+A140)-1)/2)</f>
        <v>0.0669872981077807</v>
      </c>
      <c r="C140" s="9">
        <f t="shared" si="12"/>
        <v>0.311888671875</v>
      </c>
      <c r="D140" s="9">
        <f t="shared" si="13"/>
        <v>0.2537250441448691</v>
      </c>
      <c r="E140" s="9">
        <f>A140+$G$15*D140-B$28</f>
        <v>0.29466036955241043</v>
      </c>
      <c r="F140" s="9">
        <f t="shared" si="15"/>
        <v>0.25</v>
      </c>
      <c r="G140" s="9">
        <f t="shared" si="16"/>
        <v>-0.5</v>
      </c>
    </row>
    <row r="141" spans="1:7" ht="12.75" customHeight="1">
      <c r="A141" s="9">
        <f t="shared" si="14"/>
        <v>-0.125</v>
      </c>
      <c r="B141" s="9">
        <f t="shared" si="17"/>
        <v>-0.032292826653257334</v>
      </c>
      <c r="C141" s="9">
        <f t="shared" si="12"/>
        <v>0.3273214925130209</v>
      </c>
      <c r="D141" s="9">
        <f t="shared" si="13"/>
        <v>0.26010855566841296</v>
      </c>
      <c r="E141" s="9">
        <f>A141+$G$15*D141-B$28</f>
        <v>-0.06782817776654732</v>
      </c>
      <c r="F141" s="9">
        <f t="shared" si="15"/>
        <v>0.25</v>
      </c>
      <c r="G141" s="9">
        <f t="shared" si="16"/>
        <v>-0.125</v>
      </c>
    </row>
    <row r="142" spans="1:7" ht="12.75" customHeight="1">
      <c r="A142" s="9">
        <f t="shared" si="14"/>
        <v>0.0625</v>
      </c>
      <c r="B142" s="9">
        <f t="shared" si="17"/>
        <v>0.015877081724072872</v>
      </c>
      <c r="C142" s="9">
        <f t="shared" si="12"/>
        <v>0.331619499206543</v>
      </c>
      <c r="D142" s="9">
        <f t="shared" si="13"/>
        <v>0.2613614638280913</v>
      </c>
      <c r="E142" s="9">
        <f>A142+$G$15*D142-B$28</f>
        <v>0.12212747710235855</v>
      </c>
      <c r="F142" s="9">
        <f t="shared" si="15"/>
        <v>0.0625</v>
      </c>
      <c r="G142" s="9">
        <f t="shared" si="16"/>
        <v>-0.125</v>
      </c>
    </row>
    <row r="143" spans="1:7" ht="12.75" customHeight="1">
      <c r="A143" s="9">
        <f t="shared" si="14"/>
        <v>-0.03125</v>
      </c>
      <c r="B143" s="9">
        <f t="shared" si="17"/>
        <v>-0.007874507874261805</v>
      </c>
      <c r="C143" s="9">
        <f t="shared" si="12"/>
        <v>0.3328177826245626</v>
      </c>
      <c r="D143" s="9">
        <f t="shared" si="13"/>
        <v>0.26158410983579794</v>
      </c>
      <c r="E143" s="9">
        <f>A143+$G$15*D143-B$28</f>
        <v>0.028813855258765286</v>
      </c>
      <c r="F143" s="9">
        <f t="shared" si="15"/>
        <v>-0.03125</v>
      </c>
      <c r="G143" s="9">
        <f t="shared" si="16"/>
        <v>-0.125</v>
      </c>
    </row>
    <row r="144" spans="1:7" ht="12.75" customHeight="1">
      <c r="A144" s="9">
        <f t="shared" si="14"/>
        <v>-0.078125</v>
      </c>
      <c r="B144" s="9">
        <f t="shared" si="17"/>
        <v>-0.01992839075821201</v>
      </c>
      <c r="C144" s="9">
        <f t="shared" si="12"/>
        <v>0.3307763388653596</v>
      </c>
      <c r="D144" s="9">
        <f t="shared" si="13"/>
        <v>0.2611540533817772</v>
      </c>
      <c r="E144" s="9">
        <f>A144+$G$15*D144-B$28</f>
        <v>-0.018904039902434333</v>
      </c>
      <c r="F144" s="9">
        <f t="shared" si="15"/>
        <v>-0.03125</v>
      </c>
      <c r="G144" s="9">
        <f t="shared" si="16"/>
        <v>-0.078125</v>
      </c>
    </row>
    <row r="145" spans="1:7" ht="12.75" customHeight="1">
      <c r="A145" s="9">
        <f t="shared" si="14"/>
        <v>-0.0546875</v>
      </c>
      <c r="B145" s="9">
        <f t="shared" si="17"/>
        <v>-0.013864087934248592</v>
      </c>
      <c r="C145" s="9">
        <f t="shared" si="12"/>
        <v>0.33198092787278194</v>
      </c>
      <c r="D145" s="9">
        <f t="shared" si="13"/>
        <v>0.2614405080246792</v>
      </c>
      <c r="E145" s="9">
        <f>A145+$G$15*D145-B$28</f>
        <v>0.005094900880857789</v>
      </c>
      <c r="F145" s="9">
        <f t="shared" si="15"/>
        <v>-0.0546875</v>
      </c>
      <c r="G145" s="9">
        <f t="shared" si="16"/>
        <v>-0.078125</v>
      </c>
    </row>
    <row r="146" spans="1:7" ht="12.75" customHeight="1">
      <c r="A146" s="9">
        <f t="shared" si="14"/>
        <v>-0.06640625</v>
      </c>
      <c r="B146" s="9">
        <f t="shared" si="17"/>
        <v>-0.01688672394561541</v>
      </c>
      <c r="C146" s="9">
        <f t="shared" si="12"/>
        <v>0.33142364415452663</v>
      </c>
      <c r="D146" s="9">
        <f t="shared" si="13"/>
        <v>0.2613158543484027</v>
      </c>
      <c r="E146" s="9">
        <f>A146+$G$15*D146-B$28</f>
        <v>-0.006868165835184625</v>
      </c>
      <c r="F146" s="9">
        <f t="shared" si="15"/>
        <v>-0.0546875</v>
      </c>
      <c r="G146" s="9">
        <f t="shared" si="16"/>
        <v>-0.06640625</v>
      </c>
    </row>
    <row r="147" spans="1:7" ht="12.75" customHeight="1">
      <c r="A147" s="9">
        <f t="shared" si="14"/>
        <v>-0.060546875</v>
      </c>
      <c r="B147" s="9">
        <f t="shared" si="17"/>
        <v>-0.015373049397786775</v>
      </c>
      <c r="C147" s="9">
        <f t="shared" si="12"/>
        <v>0.3317136546457657</v>
      </c>
      <c r="D147" s="9">
        <f t="shared" si="13"/>
        <v>0.26138273686433405</v>
      </c>
      <c r="E147" s="9">
        <f>A147+$G$15*D147-B$28</f>
        <v>-0.0008777035127637833</v>
      </c>
      <c r="F147" s="9">
        <f t="shared" si="15"/>
        <v>-0.0546875</v>
      </c>
      <c r="G147" s="9">
        <f t="shared" si="16"/>
        <v>-0.060546875</v>
      </c>
    </row>
    <row r="148" spans="1:7" ht="12.75" customHeight="1">
      <c r="A148" s="9">
        <f t="shared" si="14"/>
        <v>-0.0576171875</v>
      </c>
      <c r="B148" s="9">
        <f t="shared" si="17"/>
        <v>-0.014617982280966668</v>
      </c>
      <c r="C148" s="9">
        <f t="shared" si="12"/>
        <v>0.3318501482211039</v>
      </c>
      <c r="D148" s="9">
        <f t="shared" si="13"/>
        <v>0.2614127502341877</v>
      </c>
      <c r="E148" s="9">
        <f>A148+$G$15*D148-B$28</f>
        <v>0.0021108091112040372</v>
      </c>
      <c r="F148" s="9">
        <f t="shared" si="15"/>
        <v>-0.0576171875</v>
      </c>
      <c r="G148" s="9">
        <f t="shared" si="16"/>
        <v>-0.060546875</v>
      </c>
    </row>
    <row r="149" spans="1:7" ht="12.75" customHeight="1">
      <c r="A149" s="9">
        <f t="shared" si="14"/>
        <v>-0.05908203125</v>
      </c>
      <c r="B149" s="9">
        <f t="shared" si="17"/>
        <v>-0.014995368900976358</v>
      </c>
      <c r="C149" s="9">
        <f t="shared" si="12"/>
        <v>0.3317826138094959</v>
      </c>
      <c r="D149" s="9">
        <f t="shared" si="13"/>
        <v>0.2613980268952748</v>
      </c>
      <c r="E149" s="9">
        <f>A149+$G$15*D149-B$28</f>
        <v>0.0006171081472025608</v>
      </c>
      <c r="F149" s="9">
        <f t="shared" si="15"/>
        <v>-0.05908203125</v>
      </c>
      <c r="G149" s="9">
        <f t="shared" si="16"/>
        <v>-0.060546875</v>
      </c>
    </row>
    <row r="150" spans="1:7" ht="12.75" customHeight="1">
      <c r="A150" s="9">
        <f t="shared" si="14"/>
        <v>-0.059814453125</v>
      </c>
      <c r="B150" s="9">
        <f t="shared" si="17"/>
        <v>-0.015184172371868643</v>
      </c>
      <c r="C150" s="9">
        <f t="shared" si="12"/>
        <v>0.3317483120898146</v>
      </c>
      <c r="D150" s="9">
        <f t="shared" si="13"/>
        <v>0.26139045289048424</v>
      </c>
      <c r="E150" s="9">
        <f>A150+$G$15*D150-B$28</f>
        <v>-0.0001301585044056197</v>
      </c>
      <c r="F150" s="9">
        <f t="shared" si="15"/>
        <v>-0.05908203125</v>
      </c>
      <c r="G150" s="9">
        <f t="shared" si="16"/>
        <v>-0.059814453125</v>
      </c>
    </row>
    <row r="151" spans="1:7" ht="12.75" customHeight="1">
      <c r="A151" s="9">
        <f t="shared" si="14"/>
        <v>-0.0594482421875</v>
      </c>
      <c r="B151" s="9">
        <f t="shared" si="17"/>
        <v>-0.015089761447414862</v>
      </c>
      <c r="C151" s="9">
        <f t="shared" si="12"/>
        <v>0.33176550744412575</v>
      </c>
      <c r="D151" s="9">
        <f t="shared" si="13"/>
        <v>0.26139425762380625</v>
      </c>
      <c r="E151" s="9">
        <f>A151+$G$15*D151-B$28</f>
        <v>0.00024350957337621049</v>
      </c>
      <c r="F151" s="9">
        <f t="shared" si="15"/>
        <v>-0.0594482421875</v>
      </c>
      <c r="G151" s="9">
        <f t="shared" si="16"/>
        <v>-0.059814453125</v>
      </c>
    </row>
    <row r="152" spans="1:7" ht="12.75" customHeight="1">
      <c r="A152" s="9">
        <f t="shared" si="14"/>
        <v>-0.05963134765625</v>
      </c>
      <c r="B152" s="9">
        <f t="shared" si="17"/>
        <v>-0.015136964611718928</v>
      </c>
      <c r="C152" s="9">
        <f t="shared" si="12"/>
        <v>0.33175692088696884</v>
      </c>
      <c r="D152" s="9">
        <f t="shared" si="13"/>
        <v>0.2613923596925966</v>
      </c>
      <c r="E152" s="9">
        <f>A152+$G$15*D152-B$28</f>
        <v>5.668422781018867E-05</v>
      </c>
      <c r="F152" s="9">
        <f t="shared" si="15"/>
        <v>-0.05963134765625</v>
      </c>
      <c r="G152" s="9">
        <f t="shared" si="16"/>
        <v>-0.059814453125</v>
      </c>
    </row>
    <row r="153" spans="1:7" ht="12.75" customHeight="1">
      <c r="A153" s="9">
        <f t="shared" si="14"/>
        <v>-0.059722900390625</v>
      </c>
      <c r="B153" s="9">
        <f t="shared" si="17"/>
        <v>-0.015160567917229195</v>
      </c>
      <c r="C153" s="9">
        <f t="shared" si="12"/>
        <v>0.3317526192679393</v>
      </c>
      <c r="D153" s="9">
        <f t="shared" si="13"/>
        <v>0.26139140740074307</v>
      </c>
      <c r="E153" s="9">
        <f>A153+$G$15*D153-B$28</f>
        <v>-3.673496430051104E-05</v>
      </c>
      <c r="F153" s="9">
        <f t="shared" si="15"/>
        <v>-0.05963134765625</v>
      </c>
      <c r="G153" s="9">
        <f t="shared" si="16"/>
        <v>-0.059722900390625</v>
      </c>
    </row>
    <row r="154" spans="1:7" ht="12.75" customHeight="1">
      <c r="A154" s="9">
        <f t="shared" si="14"/>
        <v>-0.0596771240234375</v>
      </c>
      <c r="B154" s="9">
        <f t="shared" si="17"/>
        <v>-0.015148766120843371</v>
      </c>
      <c r="C154" s="9">
        <f t="shared" si="12"/>
        <v>0.33175477077239746</v>
      </c>
      <c r="D154" s="9">
        <f t="shared" si="13"/>
        <v>0.26139188382392803</v>
      </c>
      <c r="E154" s="9">
        <f>A154+$G$15*D154-B$28</f>
        <v>9.975175170928718E-06</v>
      </c>
      <c r="F154" s="9">
        <f t="shared" si="15"/>
        <v>-0.0596771240234375</v>
      </c>
      <c r="G154" s="9">
        <f t="shared" si="16"/>
        <v>-0.059722900390625</v>
      </c>
    </row>
    <row r="155" spans="1:7" ht="12.75" customHeight="1">
      <c r="A155" s="9">
        <f t="shared" si="14"/>
        <v>-0.05970001220703125</v>
      </c>
      <c r="B155" s="9">
        <f t="shared" si="17"/>
        <v>-0.015154666983127285</v>
      </c>
      <c r="C155" s="9">
        <f t="shared" si="12"/>
        <v>0.3317536951938972</v>
      </c>
      <c r="D155" s="9">
        <f t="shared" si="13"/>
        <v>0.2613916456816554</v>
      </c>
      <c r="E155" s="9">
        <f>A155+$G$15*D155-B$28</f>
        <v>-1.3379758700360345E-05</v>
      </c>
      <c r="F155" s="9">
        <f t="shared" si="15"/>
        <v>-0.0596771240234375</v>
      </c>
      <c r="G155" s="9">
        <f t="shared" si="16"/>
        <v>-0.05970001220703125</v>
      </c>
    </row>
    <row r="156" spans="1:7" ht="12.75" customHeight="1">
      <c r="A156" s="9">
        <f t="shared" si="14"/>
        <v>-0.059688568115234375</v>
      </c>
      <c r="B156" s="9">
        <f t="shared" si="17"/>
        <v>-0.015151716543008287</v>
      </c>
      <c r="C156" s="9">
        <f t="shared" si="12"/>
        <v>0.33175423302658036</v>
      </c>
      <c r="D156" s="9">
        <f t="shared" si="13"/>
        <v>0.26139176477012105</v>
      </c>
      <c r="E156" s="9">
        <f>A156+$G$15*D156-B$28</f>
        <v>-1.7022577998848654E-06</v>
      </c>
      <c r="F156" s="9">
        <f t="shared" si="15"/>
        <v>-0.0596771240234375</v>
      </c>
      <c r="G156" s="9">
        <f t="shared" si="16"/>
        <v>-0.059688568115234375</v>
      </c>
    </row>
    <row r="157" spans="1:7" ht="12.75" customHeight="1">
      <c r="A157" s="9">
        <f t="shared" si="14"/>
        <v>-0.05968284606933594</v>
      </c>
      <c r="B157" s="9">
        <f t="shared" si="17"/>
        <v>-0.015150241329681569</v>
      </c>
      <c r="C157" s="9">
        <f t="shared" si="12"/>
        <v>0.33175450191034733</v>
      </c>
      <c r="D157" s="9">
        <f t="shared" si="13"/>
        <v>0.26139182430135677</v>
      </c>
      <c r="E157" s="9">
        <f>A157+$G$15*D157-B$28</f>
        <v>4.136467176507619E-06</v>
      </c>
      <c r="F157" s="9">
        <f t="shared" si="15"/>
        <v>-0.05968284606933594</v>
      </c>
      <c r="G157" s="9">
        <f t="shared" si="16"/>
        <v>-0.059688568115234375</v>
      </c>
    </row>
    <row r="158" spans="1:7" ht="12.75" customHeight="1">
      <c r="A158" s="9">
        <f t="shared" si="14"/>
        <v>-0.059685707092285156</v>
      </c>
      <c r="B158" s="9">
        <f t="shared" si="17"/>
        <v>-0.015150978935783876</v>
      </c>
      <c r="C158" s="9">
        <f t="shared" si="12"/>
        <v>0.3317543674711785</v>
      </c>
      <c r="D158" s="9">
        <f t="shared" si="13"/>
        <v>0.26139179453682193</v>
      </c>
      <c r="E158" s="9">
        <f>A158+$G$15*D158-B$28</f>
        <v>1.2171068110577998E-06</v>
      </c>
      <c r="F158" s="9">
        <f t="shared" si="15"/>
        <v>-0.059685707092285156</v>
      </c>
      <c r="G158" s="9">
        <f t="shared" si="16"/>
        <v>-0.059688568115234375</v>
      </c>
    </row>
    <row r="159" spans="1:7" ht="12.75" customHeight="1">
      <c r="A159" s="9">
        <f t="shared" si="14"/>
        <v>-0.059687137603759766</v>
      </c>
      <c r="B159" s="9">
        <f t="shared" si="17"/>
        <v>-0.015151347739255805</v>
      </c>
      <c r="C159" s="9">
        <f t="shared" si="12"/>
        <v>0.3317543002495581</v>
      </c>
      <c r="D159" s="9">
        <f t="shared" si="13"/>
        <v>0.2613917796537422</v>
      </c>
      <c r="E159" s="9">
        <f>A159+$G$15*D159-B$28</f>
        <v>-2.42574963726927E-07</v>
      </c>
      <c r="F159" s="9">
        <f t="shared" si="15"/>
        <v>-0.059685707092285156</v>
      </c>
      <c r="G159" s="9">
        <f t="shared" si="16"/>
        <v>-0.059687137603759766</v>
      </c>
    </row>
    <row r="160" spans="1:7" ht="12.75" customHeight="1">
      <c r="A160" s="9">
        <f t="shared" si="14"/>
        <v>-0.05968642234802246</v>
      </c>
      <c r="B160" s="9">
        <f t="shared" si="17"/>
        <v>-0.01515116333748473</v>
      </c>
      <c r="C160" s="9">
        <f t="shared" si="12"/>
        <v>0.33175433386053793</v>
      </c>
      <c r="D160" s="9">
        <f t="shared" si="13"/>
        <v>0.2613917870953498</v>
      </c>
      <c r="E160" s="9">
        <f>A160+$G$15*D160-B$28</f>
        <v>4.872660564481102E-07</v>
      </c>
      <c r="F160" s="9">
        <f t="shared" si="15"/>
        <v>-0.05968642234802246</v>
      </c>
      <c r="G160" s="9">
        <f t="shared" si="16"/>
        <v>-0.059687137603759766</v>
      </c>
    </row>
    <row r="161" spans="1:7" ht="12.75" customHeight="1">
      <c r="A161" s="9">
        <f t="shared" si="14"/>
        <v>-0.05968677997589111</v>
      </c>
      <c r="B161" s="9">
        <f t="shared" si="17"/>
        <v>-0.015151255538361497</v>
      </c>
      <c r="C161" s="9">
        <f t="shared" si="12"/>
        <v>0.3317543170550904</v>
      </c>
      <c r="D161" s="9">
        <f t="shared" si="13"/>
        <v>0.261391783374563</v>
      </c>
      <c r="E161" s="9">
        <f>A161+$G$15*D161-B$28</f>
        <v>1.2234557961177117E-07</v>
      </c>
      <c r="F161" s="9">
        <f t="shared" si="15"/>
        <v>-0.05968677997589111</v>
      </c>
      <c r="G161" s="9">
        <f t="shared" si="16"/>
        <v>-0.059687137603759766</v>
      </c>
    </row>
    <row r="162" spans="1:7" ht="12.75" customHeight="1">
      <c r="A162" s="9">
        <f t="shared" si="14"/>
        <v>-0.05968695878982544</v>
      </c>
      <c r="B162" s="9">
        <f t="shared" si="17"/>
        <v>-0.015151301638806458</v>
      </c>
      <c r="C162" s="9">
        <f t="shared" si="12"/>
        <v>0.3317543086523348</v>
      </c>
      <c r="D162" s="9">
        <f t="shared" si="13"/>
        <v>0.2613917815141569</v>
      </c>
      <c r="E162" s="9">
        <f>A162+$G$15*D162-B$28</f>
        <v>-6.011468373090523E-08</v>
      </c>
      <c r="F162" s="9">
        <f t="shared" si="15"/>
        <v>-0.05968677997589111</v>
      </c>
      <c r="G162" s="9">
        <f t="shared" si="16"/>
        <v>-0.05968695878982544</v>
      </c>
    </row>
    <row r="163" spans="1:7" ht="12.75" customHeight="1">
      <c r="A163" s="9">
        <f t="shared" si="14"/>
        <v>-0.059686869382858276</v>
      </c>
      <c r="B163" s="9">
        <f t="shared" si="17"/>
        <v>-0.01515127858858345</v>
      </c>
      <c r="C163" s="9">
        <f t="shared" si="12"/>
        <v>0.33175431285371526</v>
      </c>
      <c r="D163" s="9">
        <f t="shared" si="13"/>
        <v>0.26139178244436095</v>
      </c>
      <c r="E163" s="9">
        <f>A163+$G$15*D163-B$28</f>
        <v>3.1115449938834416E-08</v>
      </c>
      <c r="F163" s="9">
        <f t="shared" si="15"/>
        <v>-0.059686869382858276</v>
      </c>
      <c r="G163" s="9">
        <f t="shared" si="16"/>
        <v>-0.05968695878982544</v>
      </c>
    </row>
    <row r="164" spans="1:7" ht="12.75" customHeight="1">
      <c r="A164" s="9">
        <f t="shared" si="14"/>
        <v>-0.05968691408634186</v>
      </c>
      <c r="B164" s="9">
        <f t="shared" si="17"/>
        <v>-0.015151290113694815</v>
      </c>
      <c r="C164" s="9">
        <f t="shared" si="12"/>
        <v>0.33175431075302575</v>
      </c>
      <c r="D164" s="9">
        <f t="shared" si="13"/>
        <v>0.26139178197925916</v>
      </c>
      <c r="E164" s="9">
        <f>A164+$G$15*D164-B$28</f>
        <v>-1.4499616451946196E-08</v>
      </c>
      <c r="F164" s="9">
        <f t="shared" si="15"/>
        <v>-0.059686869382858276</v>
      </c>
      <c r="G164" s="9">
        <f t="shared" si="16"/>
        <v>-0.05968691408634186</v>
      </c>
    </row>
    <row r="165" spans="1:7" ht="12.75" customHeight="1">
      <c r="A165" s="9">
        <f t="shared" si="14"/>
        <v>-0.05968689173460007</v>
      </c>
      <c r="B165" s="9">
        <f t="shared" si="17"/>
        <v>-0.015151284351139105</v>
      </c>
      <c r="C165" s="9">
        <f t="shared" si="12"/>
        <v>0.33175431180337067</v>
      </c>
      <c r="D165" s="9">
        <f t="shared" si="13"/>
        <v>0.2613917822118101</v>
      </c>
      <c r="E165" s="9">
        <f>A165+$G$15*D165-B$28</f>
        <v>8.307916854466413E-09</v>
      </c>
      <c r="F165" s="9">
        <f t="shared" si="15"/>
        <v>-0.05968689173460007</v>
      </c>
      <c r="G165" s="9">
        <f t="shared" si="16"/>
        <v>-0.05968691408634186</v>
      </c>
    </row>
    <row r="166" spans="1:7" ht="12.75" customHeight="1">
      <c r="A166" s="9">
        <f t="shared" si="14"/>
        <v>-0.05968690291047096</v>
      </c>
      <c r="B166" s="9">
        <f t="shared" si="17"/>
        <v>-0.015151287232416932</v>
      </c>
      <c r="C166" s="9">
        <f t="shared" si="12"/>
        <v>0.33175431127819827</v>
      </c>
      <c r="D166" s="9">
        <f t="shared" si="13"/>
        <v>0.26139178209553465</v>
      </c>
      <c r="E166" s="9">
        <f>A166+$G$15*D166-B$28</f>
        <v>-3.09584974322874E-09</v>
      </c>
      <c r="F166" s="9">
        <f t="shared" si="15"/>
        <v>-0.05968689173460007</v>
      </c>
      <c r="G166" s="9">
        <f t="shared" si="16"/>
        <v>-0.05968690291047096</v>
      </c>
    </row>
    <row r="167" spans="1:7" ht="12.75" customHeight="1">
      <c r="A167" s="9">
        <f t="shared" si="14"/>
        <v>-0.059686897322535515</v>
      </c>
      <c r="B167" s="9">
        <f t="shared" si="17"/>
        <v>-0.01515128579177799</v>
      </c>
      <c r="C167" s="9">
        <f t="shared" si="12"/>
        <v>0.3317543115407845</v>
      </c>
      <c r="D167" s="9">
        <f t="shared" si="13"/>
        <v>0.26139178215367237</v>
      </c>
      <c r="E167" s="9">
        <f>A167+$G$15*D167-B$28</f>
        <v>2.6060335556188363E-09</v>
      </c>
      <c r="F167" s="9">
        <f t="shared" si="15"/>
        <v>-0.059686897322535515</v>
      </c>
      <c r="G167" s="9">
        <f t="shared" si="16"/>
        <v>-0.05968690291047096</v>
      </c>
    </row>
    <row r="168" spans="1:7" ht="12.75" customHeight="1">
      <c r="A168" s="9">
        <f t="shared" si="14"/>
        <v>-0.05968690011650324</v>
      </c>
      <c r="B168" s="9">
        <f t="shared" si="17"/>
        <v>-0.015151286512097462</v>
      </c>
      <c r="C168" s="9">
        <f t="shared" si="12"/>
        <v>0.33175431140949135</v>
      </c>
      <c r="D168" s="9">
        <f t="shared" si="13"/>
        <v>0.2613917821246035</v>
      </c>
      <c r="E168" s="9">
        <f>A168+$G$15*D168-B$28</f>
        <v>-2.4490814931610316E-10</v>
      </c>
      <c r="F168" s="9">
        <f t="shared" si="15"/>
        <v>-0.059686897322535515</v>
      </c>
      <c r="G168" s="9">
        <f t="shared" si="16"/>
        <v>-0.05968690011650324</v>
      </c>
    </row>
    <row r="169" spans="1:7" ht="12.75" customHeight="1">
      <c r="A169" s="9">
        <f t="shared" si="14"/>
        <v>-0.05968689871951938</v>
      </c>
      <c r="B169" s="9">
        <f t="shared" si="17"/>
        <v>-0.015151286151937726</v>
      </c>
      <c r="C169" s="9">
        <f t="shared" si="12"/>
        <v>0.33175431147513795</v>
      </c>
      <c r="D169" s="9">
        <f t="shared" si="13"/>
        <v>0.26139178213913794</v>
      </c>
      <c r="E169" s="9">
        <f>A169+$G$15*D169-B$28</f>
        <v>1.1805627031513666E-09</v>
      </c>
      <c r="F169" s="9">
        <f t="shared" si="15"/>
        <v>-0.05968689871951938</v>
      </c>
      <c r="G169" s="9">
        <f t="shared" si="16"/>
        <v>-0.05968690011650324</v>
      </c>
    </row>
    <row r="170" spans="1:7" ht="12.75" customHeight="1">
      <c r="A170" s="9">
        <f t="shared" si="14"/>
        <v>-0.05968689941801131</v>
      </c>
      <c r="B170" s="9">
        <f t="shared" si="17"/>
        <v>-0.015151286332017622</v>
      </c>
      <c r="C170" s="9">
        <f t="shared" si="12"/>
        <v>0.3317543114423146</v>
      </c>
      <c r="D170" s="9">
        <f t="shared" si="13"/>
        <v>0.26139178213187075</v>
      </c>
      <c r="E170" s="9">
        <f>A170+$G$15*D170-B$28</f>
        <v>4.678273879399342E-10</v>
      </c>
      <c r="F170" s="9">
        <f t="shared" si="15"/>
        <v>-0.05968689941801131</v>
      </c>
      <c r="G170" s="9">
        <f t="shared" si="16"/>
        <v>-0.05968690011650324</v>
      </c>
    </row>
    <row r="171" spans="1:7" ht="12.75" customHeight="1">
      <c r="A171" s="9">
        <f t="shared" si="14"/>
        <v>-0.05968689976725727</v>
      </c>
      <c r="B171" s="9">
        <f t="shared" si="17"/>
        <v>-0.015151286422057542</v>
      </c>
      <c r="C171" s="9">
        <f t="shared" si="12"/>
        <v>0.331754311425903</v>
      </c>
      <c r="D171" s="9">
        <f t="shared" si="13"/>
        <v>0.2613917821282371</v>
      </c>
      <c r="E171" s="9">
        <f>A171+$G$15*D171-B$28</f>
        <v>1.1145956380076427E-10</v>
      </c>
      <c r="F171" s="9">
        <f t="shared" si="15"/>
        <v>-0.05968689976725727</v>
      </c>
      <c r="G171" s="9">
        <f t="shared" si="16"/>
        <v>-0.05968690011650324</v>
      </c>
    </row>
    <row r="172" spans="1:7" ht="12.75" customHeight="1">
      <c r="A172" s="9">
        <f t="shared" si="14"/>
        <v>-0.059686899941880256</v>
      </c>
      <c r="B172" s="9">
        <f t="shared" si="17"/>
        <v>-0.01515128646707753</v>
      </c>
      <c r="C172" s="9">
        <f t="shared" si="12"/>
        <v>0.3317543114176972</v>
      </c>
      <c r="D172" s="9">
        <f t="shared" si="13"/>
        <v>0.26139178212642034</v>
      </c>
      <c r="E172" s="9">
        <f>A172+$G$15*D172-B$28</f>
        <v>-6.672423724651821E-11</v>
      </c>
      <c r="F172" s="9">
        <f t="shared" si="15"/>
        <v>-0.05968689976725727</v>
      </c>
      <c r="G172" s="9">
        <f t="shared" si="16"/>
        <v>-0.059686899941880256</v>
      </c>
    </row>
    <row r="173" spans="1:7" ht="12.75" customHeight="1">
      <c r="A173" s="9">
        <f t="shared" si="14"/>
        <v>-0.059686899854568765</v>
      </c>
      <c r="B173" s="9">
        <f t="shared" si="17"/>
        <v>-0.015151286444567535</v>
      </c>
      <c r="C173" s="9">
        <f t="shared" si="12"/>
        <v>0.3317543114218001</v>
      </c>
      <c r="D173" s="9">
        <f t="shared" si="13"/>
        <v>0.2613917821273287</v>
      </c>
      <c r="E173" s="9">
        <f>A173+$G$15*D173-B$28</f>
        <v>2.236771878827426E-11</v>
      </c>
      <c r="F173" s="9">
        <f t="shared" si="15"/>
        <v>-0.059686899854568765</v>
      </c>
      <c r="G173" s="9">
        <f t="shared" si="16"/>
        <v>-0.059686899941880256</v>
      </c>
    </row>
    <row r="174" spans="1:7" ht="12.75" customHeight="1">
      <c r="A174" s="9">
        <f t="shared" si="14"/>
        <v>-0.05968689989822451</v>
      </c>
      <c r="B174" s="9">
        <f t="shared" si="17"/>
        <v>-0.015151286455822532</v>
      </c>
      <c r="C174" s="9">
        <f t="shared" si="12"/>
        <v>0.3317543114197486</v>
      </c>
      <c r="D174" s="9">
        <f t="shared" si="13"/>
        <v>0.26139178212687453</v>
      </c>
      <c r="E174" s="9">
        <f>A174+$G$15*D174-B$28</f>
        <v>-2.2178314740273208E-11</v>
      </c>
      <c r="F174" s="9">
        <f t="shared" si="15"/>
        <v>-0.059686899854568765</v>
      </c>
      <c r="G174" s="9">
        <f t="shared" si="16"/>
        <v>-0.05968689989822451</v>
      </c>
    </row>
    <row r="175" spans="1:7" ht="12.75" customHeight="1">
      <c r="A175" s="9">
        <f t="shared" si="14"/>
        <v>-0.05968689987639664</v>
      </c>
      <c r="B175" s="9">
        <f t="shared" si="17"/>
        <v>-0.015151286450195034</v>
      </c>
      <c r="C175" s="9">
        <f t="shared" si="12"/>
        <v>0.33175431142077433</v>
      </c>
      <c r="D175" s="9">
        <f t="shared" si="13"/>
        <v>0.2613917821271016</v>
      </c>
      <c r="E175" s="9">
        <f>A175+$G$15*D175-B$28</f>
        <v>9.475753515175711E-14</v>
      </c>
      <c r="F175" s="9">
        <f t="shared" si="15"/>
        <v>-0.05968689987639664</v>
      </c>
      <c r="G175" s="9">
        <f t="shared" si="16"/>
        <v>-0.05968689989822451</v>
      </c>
    </row>
    <row r="176" spans="1:7" ht="12.75" customHeight="1">
      <c r="A176" s="9">
        <f t="shared" si="14"/>
        <v>-0.059686899887310574</v>
      </c>
      <c r="B176" s="9">
        <f t="shared" si="17"/>
        <v>-0.015151286453008783</v>
      </c>
      <c r="C176" s="9">
        <f t="shared" si="12"/>
        <v>0.33175431142026146</v>
      </c>
      <c r="D176" s="9">
        <f t="shared" si="13"/>
        <v>0.2613917821269881</v>
      </c>
      <c r="E176" s="9">
        <f>A176+$G$15*D176-B$28</f>
        <v>-1.1041778602560726E-11</v>
      </c>
      <c r="F176" s="9">
        <f t="shared" si="15"/>
        <v>-0.05968689987639664</v>
      </c>
      <c r="G176" s="9">
        <f t="shared" si="16"/>
        <v>-0.059686899887310574</v>
      </c>
    </row>
    <row r="177" spans="1:7" ht="12.75" customHeight="1">
      <c r="A177" s="9">
        <f t="shared" si="14"/>
        <v>-0.059686899881853606</v>
      </c>
      <c r="B177" s="9">
        <f t="shared" si="17"/>
        <v>-0.015151286451601909</v>
      </c>
      <c r="C177" s="9">
        <f t="shared" si="12"/>
        <v>0.3317543114205179</v>
      </c>
      <c r="D177" s="9">
        <f t="shared" si="13"/>
        <v>0.26139178212704484</v>
      </c>
      <c r="E177" s="9">
        <f>A177+$G$15*D177-B$28</f>
        <v>-5.4735660448557155E-12</v>
      </c>
      <c r="F177" s="9">
        <f t="shared" si="15"/>
        <v>-0.05968689987639664</v>
      </c>
      <c r="G177" s="9">
        <f t="shared" si="16"/>
        <v>-0.059686899881853606</v>
      </c>
    </row>
    <row r="178" spans="1:7" ht="12.75" customHeight="1">
      <c r="A178" s="9">
        <f t="shared" si="14"/>
        <v>-0.05968689987912512</v>
      </c>
      <c r="B178" s="9">
        <f t="shared" si="17"/>
        <v>-0.015151286450898471</v>
      </c>
      <c r="C178" s="9">
        <f t="shared" si="12"/>
        <v>0.33175431142064615</v>
      </c>
      <c r="D178" s="9">
        <f t="shared" si="13"/>
        <v>0.2613917821270732</v>
      </c>
      <c r="E178" s="9">
        <f>A178+$G$15*D178-B$28</f>
        <v>-2.6894597660032105E-12</v>
      </c>
      <c r="F178" s="9">
        <f t="shared" si="15"/>
        <v>-0.05968689987639664</v>
      </c>
      <c r="G178" s="9">
        <f t="shared" si="16"/>
        <v>-0.05968689987912512</v>
      </c>
    </row>
    <row r="179" spans="1:7" ht="12.75" customHeight="1">
      <c r="A179" s="9">
        <f t="shared" si="14"/>
        <v>-0.05968689987776088</v>
      </c>
      <c r="B179" s="9"/>
      <c r="C179" s="9"/>
      <c r="D179" s="9"/>
      <c r="E179" s="9"/>
      <c r="F179" s="9"/>
      <c r="G179" s="9"/>
    </row>
    <row r="260" spans="1:6" ht="12.75" customHeight="1">
      <c r="A260" s="10"/>
      <c r="B260" s="10"/>
      <c r="C260" s="10"/>
      <c r="D260" s="10"/>
      <c r="E260" s="10"/>
      <c r="F260" s="10"/>
    </row>
    <row r="261" spans="1:6" ht="12.75" customHeight="1">
      <c r="A261" s="10"/>
      <c r="B261" s="10"/>
      <c r="C261" s="10"/>
      <c r="D261" s="10"/>
      <c r="E261" s="10"/>
      <c r="F261" s="10"/>
    </row>
    <row r="262" spans="1:6" ht="12.75" customHeight="1">
      <c r="A262" s="10"/>
      <c r="B262" s="10"/>
      <c r="C262" s="10"/>
      <c r="D262" s="10"/>
      <c r="E262" s="10"/>
      <c r="F262" s="10"/>
    </row>
    <row r="263" spans="1:6" ht="12.75" customHeight="1">
      <c r="A263" s="10"/>
      <c r="B263" s="10"/>
      <c r="C263" s="10"/>
      <c r="D263" s="10"/>
      <c r="E263" s="10"/>
      <c r="F263" s="10"/>
    </row>
    <row r="264" spans="1:6" ht="12.75" customHeight="1">
      <c r="A264" s="10"/>
      <c r="B264" s="10"/>
      <c r="C264" s="10"/>
      <c r="D264" s="10"/>
      <c r="E264" s="10"/>
      <c r="F264" s="10"/>
    </row>
    <row r="265" spans="1:6" ht="12.75" customHeight="1">
      <c r="A265" s="10"/>
      <c r="B265" s="10"/>
      <c r="C265" s="10"/>
      <c r="D265" s="10"/>
      <c r="E265" s="10"/>
      <c r="F265" s="10"/>
    </row>
    <row r="266" spans="1:6" ht="12.75" customHeight="1">
      <c r="A266" s="10"/>
      <c r="B266" s="10"/>
      <c r="C266" s="10"/>
      <c r="D266" s="10"/>
      <c r="E266" s="10"/>
      <c r="F266" s="10"/>
    </row>
    <row r="267" spans="1:6" ht="12.75" customHeight="1">
      <c r="A267" s="10"/>
      <c r="B267" s="10"/>
      <c r="C267" s="10"/>
      <c r="D267" s="10"/>
      <c r="E267" s="10"/>
      <c r="F267" s="10"/>
    </row>
    <row r="268" spans="1:6" ht="12.75" customHeight="1">
      <c r="A268" s="10"/>
      <c r="B268" s="10"/>
      <c r="C268" s="10"/>
      <c r="D268" s="10"/>
      <c r="E268" s="10"/>
      <c r="F268" s="10"/>
    </row>
    <row r="269" spans="1:6" ht="12.75" customHeight="1">
      <c r="A269" s="10"/>
      <c r="B269" s="10"/>
      <c r="C269" s="10"/>
      <c r="D269" s="10"/>
      <c r="E269" s="10"/>
      <c r="F269" s="10"/>
    </row>
    <row r="270" spans="1:6" ht="12.75" customHeight="1">
      <c r="A270" s="10"/>
      <c r="B270" s="10"/>
      <c r="C270" s="10"/>
      <c r="D270" s="10"/>
      <c r="E270" s="10"/>
      <c r="F270" s="10"/>
    </row>
    <row r="271" spans="1:6" ht="12.75" customHeight="1">
      <c r="A271" s="10"/>
      <c r="B271" s="10"/>
      <c r="C271" s="10"/>
      <c r="D271" s="10"/>
      <c r="E271" s="10"/>
      <c r="F271" s="10"/>
    </row>
    <row r="272" spans="1:6" ht="12.75" customHeight="1">
      <c r="A272" s="10"/>
      <c r="B272" s="10"/>
      <c r="C272" s="10"/>
      <c r="D272" s="10"/>
      <c r="E272" s="10"/>
      <c r="F272" s="10"/>
    </row>
    <row r="273" spans="1:6" ht="12.75" customHeight="1">
      <c r="A273" s="10"/>
      <c r="B273" s="10"/>
      <c r="C273" s="10"/>
      <c r="D273" s="10"/>
      <c r="E273" s="10"/>
      <c r="F273" s="10"/>
    </row>
    <row r="274" spans="1:6" ht="12.75" customHeight="1">
      <c r="A274" s="10"/>
      <c r="B274" s="10"/>
      <c r="C274" s="10"/>
      <c r="D274" s="10"/>
      <c r="E274" s="10"/>
      <c r="F274" s="10"/>
    </row>
    <row r="275" spans="1:6" ht="12.75" customHeight="1">
      <c r="A275" s="10"/>
      <c r="B275" s="10"/>
      <c r="C275" s="10"/>
      <c r="D275" s="10"/>
      <c r="E275" s="10"/>
      <c r="F275" s="10"/>
    </row>
    <row r="276" spans="1:6" ht="12.75" customHeight="1">
      <c r="A276" s="10"/>
      <c r="B276" s="10"/>
      <c r="C276" s="10"/>
      <c r="D276" s="10"/>
      <c r="E276" s="10"/>
      <c r="F276" s="10"/>
    </row>
    <row r="277" spans="1:6" ht="12.75" customHeight="1">
      <c r="A277" s="10"/>
      <c r="B277" s="10"/>
      <c r="C277" s="10"/>
      <c r="D277" s="10"/>
      <c r="E277" s="10"/>
      <c r="F277" s="10"/>
    </row>
    <row r="278" spans="1:6" ht="12.75" customHeight="1">
      <c r="A278" s="10"/>
      <c r="B278" s="10"/>
      <c r="C278" s="10"/>
      <c r="D278" s="10"/>
      <c r="E278" s="10"/>
      <c r="F278" s="10"/>
    </row>
    <row r="279" spans="1:6" ht="12.75" customHeight="1">
      <c r="A279" s="10"/>
      <c r="B279" s="10"/>
      <c r="C279" s="10"/>
      <c r="D279" s="10"/>
      <c r="E279" s="10"/>
      <c r="F279" s="10"/>
    </row>
    <row r="280" spans="1:6" ht="12.75" customHeight="1">
      <c r="A280" s="10"/>
      <c r="B280" s="10"/>
      <c r="C280" s="10"/>
      <c r="D280" s="10"/>
      <c r="E280" s="10"/>
      <c r="F280" s="10"/>
    </row>
    <row r="281" spans="1:6" ht="12.75" customHeight="1">
      <c r="A281" s="10"/>
      <c r="B281" s="10"/>
      <c r="C281" s="10"/>
      <c r="D281" s="10"/>
      <c r="E281" s="10"/>
      <c r="F281" s="10"/>
    </row>
    <row r="282" spans="1:6" ht="12.75" customHeight="1">
      <c r="A282" s="10"/>
      <c r="B282" s="10"/>
      <c r="C282" s="10"/>
      <c r="D282" s="10"/>
      <c r="E282" s="10"/>
      <c r="F282" s="10"/>
    </row>
    <row r="283" spans="1:6" ht="12.75" customHeight="1">
      <c r="A283" s="10"/>
      <c r="B283" s="10"/>
      <c r="C283" s="10"/>
      <c r="D283" s="10"/>
      <c r="E283" s="10"/>
      <c r="F283" s="10"/>
    </row>
    <row r="284" spans="1:6" ht="12.75" customHeight="1">
      <c r="A284" s="10"/>
      <c r="B284" s="10"/>
      <c r="C284" s="10"/>
      <c r="D284" s="10"/>
      <c r="E284" s="10"/>
      <c r="F284" s="10"/>
    </row>
    <row r="285" spans="1:6" ht="12.75" customHeight="1">
      <c r="A285" s="10"/>
      <c r="B285" s="10"/>
      <c r="C285" s="10"/>
      <c r="D285" s="10"/>
      <c r="E285" s="10"/>
      <c r="F285" s="10"/>
    </row>
    <row r="286" spans="1:6" ht="12.75" customHeight="1">
      <c r="A286" s="10"/>
      <c r="B286" s="10"/>
      <c r="C286" s="10"/>
      <c r="D286" s="10"/>
      <c r="E286" s="10"/>
      <c r="F286" s="10"/>
    </row>
    <row r="287" spans="1:6" ht="12.75" customHeight="1">
      <c r="A287" s="10"/>
      <c r="B287" s="10"/>
      <c r="C287" s="10"/>
      <c r="D287" s="10"/>
      <c r="E287" s="10"/>
      <c r="F287" s="10"/>
    </row>
    <row r="288" spans="1:6" ht="12.75" customHeight="1">
      <c r="A288" s="10"/>
      <c r="B288" s="10"/>
      <c r="C288" s="10"/>
      <c r="D288" s="10"/>
      <c r="E288" s="10"/>
      <c r="F288" s="10"/>
    </row>
    <row r="289" spans="1:6" ht="12.75" customHeight="1">
      <c r="A289" s="10"/>
      <c r="B289" s="10"/>
      <c r="C289" s="10"/>
      <c r="D289" s="10"/>
      <c r="E289" s="10"/>
      <c r="F289" s="10"/>
    </row>
    <row r="290" spans="1:6" ht="12.75" customHeight="1">
      <c r="A290" s="10"/>
      <c r="B290" s="10"/>
      <c r="C290" s="10"/>
      <c r="D290" s="10"/>
      <c r="E290" s="10"/>
      <c r="F290" s="10"/>
    </row>
    <row r="291" spans="1:6" ht="12.75" customHeight="1">
      <c r="A291" s="10"/>
      <c r="B291" s="10"/>
      <c r="C291" s="10"/>
      <c r="D291" s="10"/>
      <c r="E291" s="10"/>
      <c r="F291" s="10"/>
    </row>
    <row r="292" spans="1:6" ht="12.75" customHeight="1">
      <c r="A292" s="10"/>
      <c r="B292" s="10"/>
      <c r="C292" s="10"/>
      <c r="D292" s="10"/>
      <c r="E292" s="10"/>
      <c r="F292" s="10"/>
    </row>
    <row r="293" spans="1:6" ht="12.75" customHeight="1">
      <c r="A293" s="10"/>
      <c r="B293" s="10"/>
      <c r="C293" s="10"/>
      <c r="D293" s="10"/>
      <c r="E293" s="10"/>
      <c r="F293" s="10"/>
    </row>
    <row r="294" spans="1:6" ht="12.75" customHeight="1">
      <c r="A294" s="10"/>
      <c r="B294" s="10"/>
      <c r="C294" s="10"/>
      <c r="D294" s="10"/>
      <c r="E294" s="10"/>
      <c r="F294" s="10"/>
    </row>
    <row r="295" spans="1:6" ht="12.75" customHeight="1">
      <c r="A295" s="10"/>
      <c r="B295" s="10"/>
      <c r="C295" s="10"/>
      <c r="D295" s="10"/>
      <c r="E295" s="10"/>
      <c r="F295" s="10"/>
    </row>
    <row r="296" spans="1:6" ht="12.75" customHeight="1">
      <c r="A296" s="10"/>
      <c r="B296" s="10"/>
      <c r="C296" s="10"/>
      <c r="D296" s="10"/>
      <c r="E296" s="10"/>
      <c r="F296" s="10"/>
    </row>
    <row r="297" spans="1:6" ht="12.75" customHeight="1">
      <c r="A297" s="10"/>
      <c r="B297" s="10"/>
      <c r="C297" s="10"/>
      <c r="D297" s="10"/>
      <c r="E297" s="10"/>
      <c r="F297" s="10"/>
    </row>
    <row r="298" spans="1:6" ht="12.75" customHeight="1">
      <c r="A298" s="10"/>
      <c r="B298" s="10"/>
      <c r="C298" s="10"/>
      <c r="D298" s="10"/>
      <c r="E298" s="10"/>
      <c r="F298" s="10"/>
    </row>
    <row r="299" spans="1:6" ht="12.75" customHeight="1">
      <c r="A299" s="10"/>
      <c r="B299" s="10"/>
      <c r="C299" s="10"/>
      <c r="D299" s="10"/>
      <c r="E299" s="10"/>
      <c r="F299" s="10"/>
    </row>
    <row r="300" spans="1:6" ht="12.75" customHeight="1">
      <c r="A300" s="10"/>
      <c r="B300" s="10"/>
      <c r="C300" s="10"/>
      <c r="D300" s="10"/>
      <c r="E300" s="10"/>
      <c r="F300" s="10"/>
    </row>
    <row r="301" spans="1:6" ht="12.75" customHeight="1">
      <c r="A301" s="10"/>
      <c r="B301" s="10"/>
      <c r="C301" s="10"/>
      <c r="D301" s="10"/>
      <c r="E301" s="10"/>
      <c r="F301" s="10"/>
    </row>
    <row r="302" spans="1:6" ht="12.75" customHeight="1">
      <c r="A302" s="10"/>
      <c r="B302" s="10"/>
      <c r="C302" s="10"/>
      <c r="D302" s="10"/>
      <c r="E302" s="10"/>
      <c r="F302" s="10"/>
    </row>
    <row r="303" spans="1:6" ht="12.75" customHeight="1">
      <c r="A303" s="10"/>
      <c r="B303" s="10"/>
      <c r="C303" s="10"/>
      <c r="D303" s="10"/>
      <c r="E303" s="10"/>
      <c r="F303" s="10"/>
    </row>
    <row r="304" spans="1:6" ht="12.75" customHeight="1">
      <c r="A304" s="10"/>
      <c r="B304" s="10"/>
      <c r="C304" s="10"/>
      <c r="D304" s="10"/>
      <c r="E304" s="10"/>
      <c r="F304" s="10"/>
    </row>
    <row r="305" spans="1:6" ht="12.75" customHeight="1">
      <c r="A305" s="10"/>
      <c r="B305" s="10"/>
      <c r="C305" s="10"/>
      <c r="D305" s="10"/>
      <c r="E305" s="10"/>
      <c r="F305" s="10"/>
    </row>
    <row r="306" spans="1:6" ht="12.75" customHeight="1">
      <c r="A306" s="10"/>
      <c r="B306" s="10"/>
      <c r="C306" s="10"/>
      <c r="D306" s="10"/>
      <c r="E306" s="10"/>
      <c r="F306" s="10"/>
    </row>
    <row r="307" spans="1:6" ht="12.75" customHeight="1">
      <c r="A307" s="10"/>
      <c r="B307" s="10"/>
      <c r="C307" s="10"/>
      <c r="D307" s="10"/>
      <c r="E307" s="10"/>
      <c r="F307" s="10"/>
    </row>
    <row r="308" spans="1:6" ht="12.75" customHeight="1">
      <c r="A308" s="10"/>
      <c r="B308" s="10"/>
      <c r="C308" s="10"/>
      <c r="D308" s="10"/>
      <c r="E308" s="10"/>
      <c r="F308" s="10"/>
    </row>
    <row r="309" spans="1:6" ht="12.75" customHeight="1">
      <c r="A309" s="10"/>
      <c r="B309" s="10"/>
      <c r="C309" s="10"/>
      <c r="D309" s="10"/>
      <c r="E309" s="10"/>
      <c r="F309" s="10"/>
    </row>
    <row r="310" spans="1:6" ht="12.75" customHeight="1">
      <c r="A310" s="10"/>
      <c r="B310" s="10"/>
      <c r="C310" s="10"/>
      <c r="D310" s="10"/>
      <c r="E310" s="10"/>
      <c r="F310" s="10"/>
    </row>
    <row r="311" spans="1:6" ht="12.75" customHeight="1">
      <c r="A311" s="10"/>
      <c r="B311" s="10"/>
      <c r="C311" s="10"/>
      <c r="D311" s="10"/>
      <c r="E311" s="10"/>
      <c r="F311" s="10"/>
    </row>
    <row r="312" spans="1:6" ht="12.75" customHeight="1">
      <c r="A312" s="10"/>
      <c r="B312" s="10"/>
      <c r="C312" s="10"/>
      <c r="D312" s="10"/>
      <c r="E312" s="10"/>
      <c r="F312" s="10"/>
    </row>
    <row r="313" spans="1:6" ht="12.75" customHeight="1">
      <c r="A313" s="10"/>
      <c r="B313" s="10"/>
      <c r="C313" s="10"/>
      <c r="D313" s="10"/>
      <c r="E313" s="10"/>
      <c r="F313" s="10"/>
    </row>
    <row r="314" spans="1:6" ht="12.75" customHeight="1">
      <c r="A314" s="10"/>
      <c r="B314" s="10"/>
      <c r="C314" s="10"/>
      <c r="D314" s="10"/>
      <c r="E314" s="10"/>
      <c r="F314" s="10"/>
    </row>
    <row r="315" spans="1:6" ht="12.75" customHeight="1">
      <c r="A315" s="10"/>
      <c r="B315" s="10"/>
      <c r="C315" s="10"/>
      <c r="D315" s="10"/>
      <c r="E315" s="10"/>
      <c r="F315" s="10"/>
    </row>
    <row r="316" spans="1:6" ht="12.75" customHeight="1">
      <c r="A316" s="10"/>
      <c r="B316" s="10"/>
      <c r="C316" s="10"/>
      <c r="D316" s="10"/>
      <c r="E316" s="10"/>
      <c r="F316" s="10"/>
    </row>
    <row r="317" spans="1:6" ht="12.75" customHeight="1">
      <c r="A317" s="10"/>
      <c r="B317" s="10"/>
      <c r="C317" s="10"/>
      <c r="D317" s="10"/>
      <c r="E317" s="10"/>
      <c r="F317" s="10"/>
    </row>
    <row r="318" spans="1:6" ht="12.75" customHeight="1">
      <c r="A318" s="10"/>
      <c r="B318" s="10"/>
      <c r="C318" s="10"/>
      <c r="D318" s="10"/>
      <c r="E318" s="10"/>
      <c r="F318" s="10"/>
    </row>
    <row r="319" spans="1:6" ht="12.75" customHeight="1">
      <c r="A319" s="10"/>
      <c r="B319" s="10"/>
      <c r="C319" s="10"/>
      <c r="D319" s="10"/>
      <c r="E319" s="10"/>
      <c r="F319" s="10"/>
    </row>
    <row r="320" spans="1:6" ht="12.75" customHeight="1">
      <c r="A320" s="10"/>
      <c r="B320" s="10"/>
      <c r="C320" s="10"/>
      <c r="D320" s="10"/>
      <c r="E320" s="10"/>
      <c r="F320" s="10"/>
    </row>
    <row r="321" spans="1:6" ht="12.75" customHeight="1">
      <c r="A321" s="10"/>
      <c r="B321" s="10"/>
      <c r="C321" s="10"/>
      <c r="D321" s="10"/>
      <c r="E321" s="10"/>
      <c r="F321" s="10"/>
    </row>
    <row r="322" spans="1:6" ht="12.75" customHeight="1">
      <c r="A322" s="10"/>
      <c r="B322" s="10"/>
      <c r="C322" s="10"/>
      <c r="D322" s="10"/>
      <c r="E322" s="10"/>
      <c r="F322" s="10"/>
    </row>
    <row r="323" spans="1:6" ht="12.75" customHeight="1">
      <c r="A323" s="10"/>
      <c r="B323" s="10"/>
      <c r="C323" s="10"/>
      <c r="D323" s="10"/>
      <c r="E323" s="10"/>
      <c r="F323" s="10"/>
    </row>
    <row r="324" spans="1:6" ht="12.75" customHeight="1">
      <c r="A324" s="10"/>
      <c r="B324" s="10"/>
      <c r="C324" s="10"/>
      <c r="D324" s="10"/>
      <c r="E324" s="10"/>
      <c r="F324" s="10"/>
    </row>
    <row r="325" spans="1:6" ht="12.75" customHeight="1">
      <c r="A325" s="10"/>
      <c r="B325" s="10"/>
      <c r="C325" s="10"/>
      <c r="D325" s="10"/>
      <c r="E325" s="10"/>
      <c r="F325" s="10"/>
    </row>
    <row r="326" spans="1:6" ht="12.75" customHeight="1">
      <c r="A326" s="10"/>
      <c r="B326" s="10"/>
      <c r="C326" s="10"/>
      <c r="D326" s="10"/>
      <c r="E326" s="10"/>
      <c r="F326" s="10"/>
    </row>
    <row r="327" spans="1:6" ht="12.75" customHeight="1">
      <c r="A327" s="10"/>
      <c r="B327" s="10"/>
      <c r="C327" s="10"/>
      <c r="D327" s="10"/>
      <c r="E327" s="10"/>
      <c r="F327" s="10"/>
    </row>
    <row r="328" spans="1:6" ht="12.75" customHeight="1">
      <c r="A328" s="10"/>
      <c r="B328" s="10"/>
      <c r="C328" s="10"/>
      <c r="D328" s="10"/>
      <c r="E328" s="10"/>
      <c r="F328" s="10"/>
    </row>
    <row r="329" spans="1:6" ht="12.75" customHeight="1">
      <c r="A329" s="10"/>
      <c r="B329" s="10"/>
      <c r="C329" s="10"/>
      <c r="D329" s="10"/>
      <c r="E329" s="10"/>
      <c r="F329" s="10"/>
    </row>
    <row r="330" spans="1:6" ht="12.75" customHeight="1">
      <c r="A330" s="10"/>
      <c r="B330" s="10"/>
      <c r="C330" s="10"/>
      <c r="D330" s="10"/>
      <c r="E330" s="10"/>
      <c r="F330" s="10"/>
    </row>
    <row r="331" spans="1:6" ht="12.75" customHeight="1">
      <c r="A331" s="10"/>
      <c r="B331" s="10"/>
      <c r="C331" s="10"/>
      <c r="D331" s="10"/>
      <c r="E331" s="10"/>
      <c r="F331" s="10"/>
    </row>
    <row r="332" spans="1:6" ht="12.75" customHeight="1">
      <c r="A332" s="10"/>
      <c r="B332" s="10"/>
      <c r="C332" s="10"/>
      <c r="D332" s="10"/>
      <c r="E332" s="10"/>
      <c r="F332" s="10"/>
    </row>
    <row r="333" spans="1:6" ht="12.75" customHeight="1">
      <c r="A333" s="10"/>
      <c r="B333" s="10"/>
      <c r="C333" s="10"/>
      <c r="D333" s="10"/>
      <c r="E333" s="10"/>
      <c r="F333" s="10"/>
    </row>
    <row r="334" spans="1:6" ht="12.75" customHeight="1">
      <c r="A334" s="10"/>
      <c r="B334" s="10"/>
      <c r="C334" s="10"/>
      <c r="D334" s="10"/>
      <c r="E334" s="10"/>
      <c r="F334" s="10"/>
    </row>
    <row r="335" spans="1:6" ht="12.75" customHeight="1">
      <c r="A335" s="10"/>
      <c r="B335" s="10"/>
      <c r="C335" s="10"/>
      <c r="D335" s="10"/>
      <c r="E335" s="10"/>
      <c r="F335" s="10"/>
    </row>
    <row r="336" spans="1:6" ht="12.75" customHeight="1">
      <c r="A336" s="10"/>
      <c r="B336" s="10"/>
      <c r="C336" s="10"/>
      <c r="D336" s="10"/>
      <c r="E336" s="10"/>
      <c r="F336" s="10"/>
    </row>
    <row r="337" spans="1:6" ht="12.75" customHeight="1">
      <c r="A337" s="10"/>
      <c r="B337" s="10"/>
      <c r="C337" s="10"/>
      <c r="D337" s="10"/>
      <c r="E337" s="10"/>
      <c r="F337" s="10"/>
    </row>
    <row r="338" spans="1:6" ht="12.75" customHeight="1">
      <c r="A338" s="10"/>
      <c r="B338" s="10"/>
      <c r="C338" s="10"/>
      <c r="D338" s="10"/>
      <c r="E338" s="10"/>
      <c r="F338" s="10"/>
    </row>
    <row r="339" spans="1:6" ht="12.75" customHeight="1">
      <c r="A339" s="10"/>
      <c r="B339" s="10"/>
      <c r="C339" s="10"/>
      <c r="D339" s="10"/>
      <c r="E339" s="10"/>
      <c r="F339" s="10"/>
    </row>
    <row r="340" spans="1:6" ht="12.75" customHeight="1">
      <c r="A340" s="10"/>
      <c r="B340" s="10"/>
      <c r="C340" s="10"/>
      <c r="D340" s="10"/>
      <c r="E340" s="10"/>
      <c r="F340" s="10"/>
    </row>
    <row r="341" spans="1:6" ht="12.75" customHeight="1">
      <c r="A341" s="10"/>
      <c r="B341" s="10"/>
      <c r="C341" s="10"/>
      <c r="D341" s="10"/>
      <c r="E341" s="10"/>
      <c r="F341" s="10"/>
    </row>
    <row r="342" spans="1:6" ht="12.75" customHeight="1">
      <c r="A342" s="10"/>
      <c r="B342" s="10"/>
      <c r="C342" s="10"/>
      <c r="D342" s="10"/>
      <c r="E342" s="10"/>
      <c r="F342" s="10"/>
    </row>
    <row r="343" spans="1:6" ht="12.75" customHeight="1">
      <c r="A343" s="10"/>
      <c r="B343" s="10"/>
      <c r="C343" s="10"/>
      <c r="D343" s="10"/>
      <c r="E343" s="10"/>
      <c r="F343" s="10"/>
    </row>
    <row r="344" spans="1:6" ht="12.75" customHeight="1">
      <c r="A344" s="10"/>
      <c r="B344" s="10"/>
      <c r="C344" s="10"/>
      <c r="D344" s="10"/>
      <c r="E344" s="10"/>
      <c r="F344" s="10"/>
    </row>
    <row r="345" spans="1:6" ht="12.75" customHeight="1">
      <c r="A345" s="10"/>
      <c r="B345" s="10"/>
      <c r="C345" s="10"/>
      <c r="D345" s="10"/>
      <c r="E345" s="10"/>
      <c r="F345" s="10"/>
    </row>
    <row r="346" spans="1:6" ht="12.75" customHeight="1">
      <c r="A346" s="10"/>
      <c r="B346" s="10"/>
      <c r="C346" s="10"/>
      <c r="D346" s="10"/>
      <c r="E346" s="10"/>
      <c r="F346" s="10"/>
    </row>
    <row r="347" spans="1:6" ht="12.75" customHeight="1">
      <c r="A347" s="10"/>
      <c r="B347" s="10"/>
      <c r="C347" s="10"/>
      <c r="D347" s="10"/>
      <c r="E347" s="10"/>
      <c r="F347" s="10"/>
    </row>
    <row r="348" spans="1:6" ht="12.75" customHeight="1">
      <c r="A348" s="10"/>
      <c r="B348" s="10"/>
      <c r="C348" s="10"/>
      <c r="D348" s="10"/>
      <c r="E348" s="10"/>
      <c r="F348" s="10"/>
    </row>
    <row r="349" spans="1:6" ht="12.75" customHeight="1">
      <c r="A349" s="15"/>
      <c r="B349" s="15"/>
      <c r="C349" s="15"/>
      <c r="D349" s="15"/>
      <c r="E349" s="15"/>
      <c r="F349" s="15"/>
    </row>
    <row r="350" spans="1:6" ht="12.75" customHeight="1">
      <c r="A350" s="15"/>
      <c r="B350" s="15"/>
      <c r="C350" s="15"/>
      <c r="D350" s="15"/>
      <c r="E350" s="15"/>
      <c r="F350" s="15"/>
    </row>
    <row r="351" spans="1:6" ht="12.75" customHeight="1">
      <c r="A351" s="15"/>
      <c r="B351" s="15"/>
      <c r="C351" s="15"/>
      <c r="D351" s="15"/>
      <c r="E351" s="15"/>
      <c r="F351" s="15"/>
    </row>
    <row r="352" spans="1:6" ht="12.75" customHeight="1">
      <c r="A352" s="15"/>
      <c r="B352" s="15"/>
      <c r="C352" s="15"/>
      <c r="D352" s="15"/>
      <c r="E352" s="15"/>
      <c r="F352" s="15"/>
    </row>
  </sheetData>
  <sheetProtection sheet="1"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rowBreaks count="3" manualBreakCount="3">
    <brk id="48" max="255" man="1"/>
    <brk id="84" max="255" man="1"/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Newcombe</dc:creator>
  <cp:keywords/>
  <dc:description/>
  <cp:lastModifiedBy>wmsrgn</cp:lastModifiedBy>
  <cp:lastPrinted>2011-12-02T11:46:42Z</cp:lastPrinted>
  <dcterms:created xsi:type="dcterms:W3CDTF">2011-07-23T13:29:28Z</dcterms:created>
  <dcterms:modified xsi:type="dcterms:W3CDTF">2011-12-02T11:47:52Z</dcterms:modified>
  <cp:category/>
  <cp:version/>
  <cp:contentType/>
  <cp:contentStatus/>
</cp:coreProperties>
</file>