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CHCYFRANNEDD" sheetId="1" r:id="rId1"/>
  </sheets>
  <definedNames>
    <definedName name="_xlnm.Print_Area" localSheetId="0">'CHCYFRANNEDD'!$A$1:$I$49</definedName>
  </definedNames>
  <calcPr fullCalcOnLoad="1"/>
</workbook>
</file>

<file path=xl/sharedStrings.xml><?xml version="1.0" encoding="utf-8"?>
<sst xmlns="http://schemas.openxmlformats.org/spreadsheetml/2006/main" count="97" uniqueCount="84">
  <si>
    <t>cyntaf</t>
  </si>
  <si>
    <t>Negatif</t>
  </si>
  <si>
    <t>Cyfanswm</t>
  </si>
  <si>
    <t>Ail ddosbarthiad</t>
  </si>
  <si>
    <t>Cyfranneddau positif:</t>
  </si>
  <si>
    <t>Dosbarthiad cyntaf</t>
  </si>
  <si>
    <t xml:space="preserve">Taenlen CHCYFRANNEDD.  </t>
  </si>
  <si>
    <t>Cyfyngau hyder ar gyfer gyfraneddau a'r gwahaniaethau rhyngddynt.</t>
  </si>
  <si>
    <t xml:space="preserve">Mae'r daenlen hon yn cyfrif cyfyngau hyder ar gyfer gyfraneddau a gwahaniaethau rhyngddynt </t>
  </si>
  <si>
    <t>trwy ddulliau da.</t>
  </si>
  <si>
    <t>I7=NORMINV(0.5+D7/200,0,1)</t>
  </si>
  <si>
    <t>I8=I7*I7</t>
  </si>
  <si>
    <t>I9=2*C12+I8</t>
  </si>
  <si>
    <t>I10=I7*(I8+4*C12*(1-G12))^0.5</t>
  </si>
  <si>
    <t>I11=2*(E12+I8)</t>
  </si>
  <si>
    <t>G12=C12/E12</t>
  </si>
  <si>
    <t>I12=2*C19+I8</t>
  </si>
  <si>
    <t>I13=I7*(I8+4*C19*(1-G19))^0.5</t>
  </si>
  <si>
    <t>D14=(I9-I10)/I11</t>
  </si>
  <si>
    <t>I14=2*(E19+I8)</t>
  </si>
  <si>
    <t>F14=(I9+I10)/I11</t>
  </si>
  <si>
    <t>I15=(I12-I13)/I14</t>
  </si>
  <si>
    <t>I16=(I12+I13)/I14</t>
  </si>
  <si>
    <t>I17=2*C20+I8</t>
  </si>
  <si>
    <t>I18=I7*(I8+4*C20*(1-G20))^0.5</t>
  </si>
  <si>
    <t>G19=C19/E19</t>
  </si>
  <si>
    <t>I19=2*(E20+I8)</t>
  </si>
  <si>
    <t>G20=C20/E20</t>
  </si>
  <si>
    <t>I20=(I17-I18)/I19</t>
  </si>
  <si>
    <t>I21=(I17+I18)/I19</t>
  </si>
  <si>
    <t>D22=G19-G20</t>
  </si>
  <si>
    <t>I22=2*F31+I8</t>
  </si>
  <si>
    <t>I23=I7*(I8+4*F31*F32/F33)^0.5</t>
  </si>
  <si>
    <t>D24=D22-I7*(I15*(1-I15)/E19+I21*(1-I21)/E20)^0.5</t>
  </si>
  <si>
    <t>I24=2*(F33+I8)</t>
  </si>
  <si>
    <t>F24=D22+I7*(I16*(1-I16)/E19+I20*(1-I20)/E20)^0.5</t>
  </si>
  <si>
    <t>I25=(I22-I23)/I24</t>
  </si>
  <si>
    <t>I26=(I22+I23)/I24</t>
  </si>
  <si>
    <t>I27=F31/F33-I25</t>
  </si>
  <si>
    <t>I28=I26-F31/F33</t>
  </si>
  <si>
    <t>I29=2*D33+I8</t>
  </si>
  <si>
    <t>I30=I7*(I8+4*D33*E33/F33)^0.5</t>
  </si>
  <si>
    <t>F31=D31+E31</t>
  </si>
  <si>
    <t>I31=(I29-I30)/I24</t>
  </si>
  <si>
    <t>F32=D32+E32</t>
  </si>
  <si>
    <t>I32=(I29+I30)/I24</t>
  </si>
  <si>
    <t>D33=D31+D32</t>
  </si>
  <si>
    <t>I33=D33/F33-I31</t>
  </si>
  <si>
    <t>E33=E31+E32</t>
  </si>
  <si>
    <t>I34=I32-D33/F33</t>
  </si>
  <si>
    <t>F33=F31+F32</t>
  </si>
  <si>
    <t>I35=F31*F32*D33*E33</t>
  </si>
  <si>
    <t>D36=F31/F33</t>
  </si>
  <si>
    <t>I36=SIGN(I35)</t>
  </si>
  <si>
    <t>D37=D33/F33</t>
  </si>
  <si>
    <t>I37=D31*E32-D32*E31</t>
  </si>
  <si>
    <t>D38=D36-D37</t>
  </si>
  <si>
    <t>I38=SIGN(MAX(I37,0))</t>
  </si>
  <si>
    <t>I39=MAX(I37-F33/2,0)</t>
  </si>
  <si>
    <t>D40=D38-I44^0.5</t>
  </si>
  <si>
    <t>I40=I38*I39+(1-I38)*I37</t>
  </si>
  <si>
    <t>F40=D38+I45^0.5</t>
  </si>
  <si>
    <t>I41=I36*I40</t>
  </si>
  <si>
    <t>I42=I36*I35^0.5+(1-I36)</t>
  </si>
  <si>
    <t>I43=I41/I42</t>
  </si>
  <si>
    <t>I44=I27^2-2*I43*I27*I34+I34^2</t>
  </si>
  <si>
    <t>I45=I28^2-2*I43*I28*I33+I33^2</t>
  </si>
  <si>
    <r>
      <t xml:space="preserve">I berfformio'r cyfrifiadau hyn, ailosodwch y rhifau mewn teip </t>
    </r>
    <r>
      <rPr>
        <b/>
        <sz val="10"/>
        <rFont val="Arial"/>
        <family val="2"/>
      </rPr>
      <t>bras</t>
    </r>
    <r>
      <rPr>
        <sz val="10"/>
        <rFont val="Arial"/>
        <family val="0"/>
      </rPr>
      <t xml:space="preserve"> fel y bo'n addas.</t>
    </r>
  </si>
  <si>
    <t>% cyfyngau dwy gynffon ydy'r cyfyngau wedi'u cyfrif.</t>
  </si>
  <si>
    <t>Cyfrannedd sengl.    (Wilson EB.  J Am Stat Assoc 1927, 22, 209-212).</t>
  </si>
  <si>
    <t>Cyfrannedd wedi'i arsyllu</t>
  </si>
  <si>
    <t>o</t>
  </si>
  <si>
    <t>h.y.</t>
  </si>
  <si>
    <t>% cyfwng hyder</t>
  </si>
  <si>
    <t>i</t>
  </si>
  <si>
    <t xml:space="preserve">Gwahaniaeth rhwng dwy gyfrannedd annibynnol.    </t>
  </si>
  <si>
    <t>(Newcombe RG.  Stat Med 1998, 17, 873-890. Dull 10).</t>
  </si>
  <si>
    <t>Cyfrannedd cyntaf</t>
  </si>
  <si>
    <t>Ail gyfrannedd</t>
  </si>
  <si>
    <t>Gwahaniaeth</t>
  </si>
  <si>
    <t xml:space="preserve">Gwahaniaeth rhwng dwy gyfrannedd ddibynnol.  </t>
  </si>
  <si>
    <t>(Newcombe RG.  Stat Med 1998, 17, 2635-2650.  Dull 10.)</t>
  </si>
  <si>
    <t>Dosbarthiad</t>
  </si>
  <si>
    <t>Positif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</si>
</sst>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;;;"/>
    <numFmt numFmtId="180" formatCode="###"/>
    <numFmt numFmtId="181" formatCode="####"/>
    <numFmt numFmtId="182" formatCode="0.0000"/>
    <numFmt numFmtId="183" formatCode=";.;;"/>
    <numFmt numFmtId="184" formatCode="0.00000"/>
    <numFmt numFmtId="185" formatCode=";;.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83" fontId="1" fillId="0" borderId="0" xfId="0" applyNumberFormat="1" applyFont="1" applyAlignment="1">
      <alignment horizontal="center"/>
    </xf>
    <xf numFmtId="183" fontId="0" fillId="0" borderId="0" xfId="0" applyNumberFormat="1" applyAlignment="1">
      <alignment horizontal="left"/>
    </xf>
    <xf numFmtId="185" fontId="0" fillId="0" borderId="0" xfId="0" applyNumberFormat="1" applyAlignment="1">
      <alignment/>
    </xf>
    <xf numFmtId="185" fontId="0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185" fontId="1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="75" zoomScaleNormal="75" zoomScaleSheetLayoutView="75" workbookViewId="0" topLeftCell="A1">
      <selection activeCell="I18" sqref="I18"/>
    </sheetView>
  </sheetViews>
  <sheetFormatPr defaultColWidth="9.140625" defaultRowHeight="12.75"/>
  <cols>
    <col min="1" max="9" width="8.7109375" style="2" customWidth="1"/>
    <col min="10" max="16384" width="9.140625" style="2" customWidth="1"/>
  </cols>
  <sheetData>
    <row r="1" spans="1:4" ht="12">
      <c r="A1" s="1" t="s">
        <v>6</v>
      </c>
      <c r="D1" s="1"/>
    </row>
    <row r="2" ht="12">
      <c r="A2" s="1" t="s">
        <v>7</v>
      </c>
    </row>
    <row r="3" ht="12">
      <c r="A3" s="1"/>
    </row>
    <row r="4" ht="12">
      <c r="A4" s="15" t="s">
        <v>8</v>
      </c>
    </row>
    <row r="5" spans="1:9" ht="12">
      <c r="A5" s="3" t="s">
        <v>9</v>
      </c>
      <c r="I5" s="18">
        <f>A8</f>
        <v>95</v>
      </c>
    </row>
    <row r="6" spans="1:9" ht="12">
      <c r="A6" s="16" t="s">
        <v>67</v>
      </c>
      <c r="I6" s="12">
        <f>(1+I5/100)/2</f>
        <v>0.975</v>
      </c>
    </row>
    <row r="7" ht="12">
      <c r="I7" s="19">
        <f>I6-0.5</f>
        <v>0.475</v>
      </c>
    </row>
    <row r="8" spans="1:9" ht="12">
      <c r="A8" s="5">
        <v>95</v>
      </c>
      <c r="B8" s="2" t="s">
        <v>68</v>
      </c>
      <c r="I8" s="19">
        <f>I7^2</f>
        <v>0.225625</v>
      </c>
    </row>
    <row r="9" ht="12">
      <c r="I9" s="19">
        <f>I7*(((-25.44106049637*I8+41.39119773534)*I8-18.61500062529)*I8+2.50662823884)/((((3.13082909833*I8-21.06224101826)*I8+23.08336743743)*I8-8.4735109309)*I8+1)</f>
        <v>1.9590958124178004</v>
      </c>
    </row>
    <row r="10" ht="12">
      <c r="I10" s="19">
        <f>SQRT(-LN(IF(I7&gt;0,1-I6,I6)))</f>
        <v>1.9206455826398412</v>
      </c>
    </row>
    <row r="11" spans="1:9" ht="12">
      <c r="A11" s="1" t="s">
        <v>69</v>
      </c>
      <c r="I11" s="19">
        <f>(((2.32121276858*I10+4.85014127135)*I10-2.29796479134)*I10-2.78718931138)/((1.63706781897*I10+3.54388924762)*I10+1)</f>
        <v>1.9599639822884356</v>
      </c>
    </row>
    <row r="12" ht="12">
      <c r="I12" s="19">
        <f>IF(I7&lt;0,-I11,I11)</f>
        <v>1.9599639822884356</v>
      </c>
    </row>
    <row r="13" spans="1:9" ht="12">
      <c r="A13" s="17" t="s">
        <v>70</v>
      </c>
      <c r="D13" s="6">
        <v>81</v>
      </c>
      <c r="E13" s="4" t="s">
        <v>71</v>
      </c>
      <c r="F13" s="6">
        <v>263</v>
      </c>
      <c r="G13" s="4" t="s">
        <v>72</v>
      </c>
      <c r="H13" s="7">
        <f>D13/F13</f>
        <v>0.30798479087452474</v>
      </c>
      <c r="I13" s="13">
        <f>IF(ABS(I7)&gt;0.42,I12,I9)</f>
        <v>1.9599639822884356</v>
      </c>
    </row>
    <row r="14" ht="12">
      <c r="I14" s="12">
        <f>I13*I13</f>
        <v>3.841458811867943</v>
      </c>
    </row>
    <row r="15" spans="1:9" ht="12">
      <c r="A15" s="2">
        <f>A8</f>
        <v>95</v>
      </c>
      <c r="B15" s="2" t="s">
        <v>73</v>
      </c>
      <c r="D15" s="7">
        <f>(I15-I16)/I17</f>
        <v>0.2552885199349666</v>
      </c>
      <c r="E15" s="4" t="s">
        <v>74</v>
      </c>
      <c r="F15" s="7">
        <f>(I15+I16)/I17</f>
        <v>0.36620957691358813</v>
      </c>
      <c r="I15" s="12">
        <f>2*D13+I14</f>
        <v>165.84145881186794</v>
      </c>
    </row>
    <row r="16" spans="5:9" ht="12">
      <c r="E16" s="4"/>
      <c r="I16" s="12">
        <f>I13*(I14+4*D13*(1-H13))^0.5</f>
        <v>29.598336657129682</v>
      </c>
    </row>
    <row r="17" ht="12">
      <c r="I17" s="12">
        <f>2*(F13+I14)</f>
        <v>533.6829176237359</v>
      </c>
    </row>
    <row r="18" spans="1:9" ht="12">
      <c r="A18" s="1" t="s">
        <v>75</v>
      </c>
      <c r="I18" s="12">
        <f>2*D21+I14</f>
        <v>115.84145881186794</v>
      </c>
    </row>
    <row r="19" spans="1:9" ht="12">
      <c r="A19" s="14" t="s">
        <v>76</v>
      </c>
      <c r="I19" s="12">
        <f>I13*(I14+4*D21*(1-H21))^0.5</f>
        <v>13.66946087360294</v>
      </c>
    </row>
    <row r="20" ht="12">
      <c r="I20" s="12">
        <f>2*(F21+I14)</f>
        <v>147.68291762373588</v>
      </c>
    </row>
    <row r="21" spans="1:9" ht="12">
      <c r="A21" s="2" t="s">
        <v>77</v>
      </c>
      <c r="D21" s="6">
        <v>56</v>
      </c>
      <c r="E21" s="4" t="s">
        <v>71</v>
      </c>
      <c r="F21" s="6">
        <v>70</v>
      </c>
      <c r="G21" s="4" t="s">
        <v>72</v>
      </c>
      <c r="H21" s="7">
        <f>D21/F21</f>
        <v>0.8</v>
      </c>
      <c r="I21" s="12">
        <f>(I18-I19)/I20</f>
        <v>0.6918335551751296</v>
      </c>
    </row>
    <row r="22" spans="1:10" ht="15">
      <c r="A22" s="2" t="s">
        <v>78</v>
      </c>
      <c r="D22" s="6">
        <v>48</v>
      </c>
      <c r="E22" s="4" t="s">
        <v>71</v>
      </c>
      <c r="F22" s="6">
        <v>80</v>
      </c>
      <c r="G22" s="4" t="s">
        <v>72</v>
      </c>
      <c r="H22" s="7">
        <f>D22/F22</f>
        <v>0.6</v>
      </c>
      <c r="I22" s="12">
        <f>(I18+I19)/I20</f>
        <v>0.8769526074466966</v>
      </c>
      <c r="J22" s="20"/>
    </row>
    <row r="23" spans="6:9" ht="12">
      <c r="F23" s="4"/>
      <c r="I23" s="12">
        <f>2*D22+I14</f>
        <v>99.84145881186794</v>
      </c>
    </row>
    <row r="24" spans="1:10" ht="15">
      <c r="A24" s="2" t="s">
        <v>79</v>
      </c>
      <c r="D24" s="7">
        <f>H21-H22</f>
        <v>0.20000000000000007</v>
      </c>
      <c r="I24" s="12">
        <f>I13*(I14+4*D22*(1-H22))^0.5</f>
        <v>17.60059210807227</v>
      </c>
      <c r="J24" s="20"/>
    </row>
    <row r="25" ht="12">
      <c r="I25" s="12">
        <f>2*(F22+I14)</f>
        <v>167.68291762373588</v>
      </c>
    </row>
    <row r="26" spans="1:9" ht="12">
      <c r="A26" s="2">
        <f>A8</f>
        <v>95</v>
      </c>
      <c r="B26" s="2" t="s">
        <v>73</v>
      </c>
      <c r="D26" s="7">
        <f>IF(D24=-1,-1,D24-I13*(I21*(1-I21)/F21+I27*(1-I27)/F22)^0.5)</f>
        <v>0.05243147257485167</v>
      </c>
      <c r="E26" s="4" t="s">
        <v>74</v>
      </c>
      <c r="F26" s="7">
        <f>IF(D24=1,1,D24+I13*(I22*(1-I22)/F21+I26*(1-I26)/F22)^0.5)</f>
        <v>0.33387265389430765</v>
      </c>
      <c r="I26" s="12">
        <f>(I23-I24)/I25</f>
        <v>0.4904546501769259</v>
      </c>
    </row>
    <row r="27" ht="12">
      <c r="I27" s="12">
        <f>(I23+I24)/I25</f>
        <v>0.7003817239360585</v>
      </c>
    </row>
    <row r="28" ht="12">
      <c r="I28" s="12">
        <f>2*F34+I14</f>
        <v>67.84145881186794</v>
      </c>
    </row>
    <row r="29" spans="1:9" ht="12">
      <c r="A29" s="1" t="s">
        <v>80</v>
      </c>
      <c r="I29" s="12">
        <f>I13*(I14+4*F34*F35/F36)^0.5</f>
        <v>13.848148896302087</v>
      </c>
    </row>
    <row r="30" spans="1:9" ht="12">
      <c r="A30" s="1" t="s">
        <v>81</v>
      </c>
      <c r="I30" s="12">
        <f>2*(F36+I14)</f>
        <v>107.68291762373589</v>
      </c>
    </row>
    <row r="31" spans="1:9" ht="12">
      <c r="A31" s="1"/>
      <c r="I31" s="12">
        <f>(I28-I29)/I30</f>
        <v>0.5014101689204643</v>
      </c>
    </row>
    <row r="32" spans="4:9" ht="12">
      <c r="D32" s="2" t="s">
        <v>3</v>
      </c>
      <c r="I32" s="12">
        <f>(I28+I29)/I30</f>
        <v>0.7586125033648204</v>
      </c>
    </row>
    <row r="33" spans="4:9" ht="12">
      <c r="D33" s="4" t="s">
        <v>83</v>
      </c>
      <c r="E33" s="4" t="s">
        <v>1</v>
      </c>
      <c r="F33" s="4" t="s">
        <v>2</v>
      </c>
      <c r="I33" s="12">
        <f>F34/F36-I31</f>
        <v>0.1385898310795357</v>
      </c>
    </row>
    <row r="34" spans="1:9" ht="12">
      <c r="A34" s="2" t="s">
        <v>82</v>
      </c>
      <c r="C34" s="17" t="s">
        <v>83</v>
      </c>
      <c r="D34" s="6">
        <v>20</v>
      </c>
      <c r="E34" s="6">
        <v>12</v>
      </c>
      <c r="F34" s="4">
        <f>D34+E34</f>
        <v>32</v>
      </c>
      <c r="I34" s="12">
        <f>I32-F34/F36</f>
        <v>0.11861250336482043</v>
      </c>
    </row>
    <row r="35" spans="1:9" ht="12">
      <c r="A35" s="2" t="s">
        <v>0</v>
      </c>
      <c r="C35" s="17" t="s">
        <v>1</v>
      </c>
      <c r="D35" s="6">
        <v>2</v>
      </c>
      <c r="E35" s="6">
        <v>16</v>
      </c>
      <c r="F35" s="4">
        <f>D35+E35</f>
        <v>18</v>
      </c>
      <c r="I35" s="12">
        <f>2*D36+I14</f>
        <v>47.841458811867945</v>
      </c>
    </row>
    <row r="36" spans="3:9" ht="12">
      <c r="C36" s="17" t="s">
        <v>2</v>
      </c>
      <c r="D36" s="4">
        <f>D34+D35</f>
        <v>22</v>
      </c>
      <c r="E36" s="4">
        <f>E34+E35</f>
        <v>28</v>
      </c>
      <c r="F36" s="4">
        <f>F34+F35</f>
        <v>50</v>
      </c>
      <c r="I36" s="12">
        <f>I13*(I14+4*D36*E36/F36)^0.5</f>
        <v>14.285093491193193</v>
      </c>
    </row>
    <row r="37" spans="4:9" ht="12">
      <c r="D37" s="4"/>
      <c r="E37" s="4"/>
      <c r="F37" s="4"/>
      <c r="I37" s="12">
        <f>(I35-I36)/I30</f>
        <v>0.311621992245111</v>
      </c>
    </row>
    <row r="38" spans="1:9" ht="12">
      <c r="A38" s="2" t="s">
        <v>4</v>
      </c>
      <c r="I38" s="12">
        <f>(I35+I36)/I30</f>
        <v>0.5769397196326241</v>
      </c>
    </row>
    <row r="39" spans="1:9" ht="12">
      <c r="A39" s="2" t="s">
        <v>5</v>
      </c>
      <c r="D39" s="7">
        <f>F34/F36</f>
        <v>0.64</v>
      </c>
      <c r="I39" s="12">
        <f>D36/F36-I37</f>
        <v>0.128378007754889</v>
      </c>
    </row>
    <row r="40" spans="1:9" ht="12">
      <c r="A40" s="2" t="s">
        <v>3</v>
      </c>
      <c r="D40" s="7">
        <f>D36/F36</f>
        <v>0.44</v>
      </c>
      <c r="I40" s="12">
        <f>I38-D36/F36</f>
        <v>0.13693971963262414</v>
      </c>
    </row>
    <row r="41" spans="1:9" ht="12">
      <c r="A41" s="2" t="s">
        <v>79</v>
      </c>
      <c r="D41" s="7">
        <f>D39-D40</f>
        <v>0.2</v>
      </c>
      <c r="I41" s="12">
        <f>F34*F35*D36*E36</f>
        <v>354816</v>
      </c>
    </row>
    <row r="42" ht="12">
      <c r="I42" s="12">
        <f>SIGN(I41)</f>
        <v>1</v>
      </c>
    </row>
    <row r="43" spans="1:9" ht="12">
      <c r="A43" s="2">
        <f>A8</f>
        <v>95</v>
      </c>
      <c r="B43" s="2" t="s">
        <v>73</v>
      </c>
      <c r="D43" s="7">
        <f>D41-I50^0.5</f>
        <v>0.056156425003718785</v>
      </c>
      <c r="E43" s="4" t="s">
        <v>74</v>
      </c>
      <c r="F43" s="7">
        <f>D41+I51^0.5</f>
        <v>0.3292069952694224</v>
      </c>
      <c r="I43" s="12">
        <f>D34*E35-D35*E34</f>
        <v>296</v>
      </c>
    </row>
    <row r="44" ht="12">
      <c r="I44" s="12">
        <f>SIGN(MAX(I43,0))</f>
        <v>1</v>
      </c>
    </row>
    <row r="45" ht="12">
      <c r="I45" s="12">
        <f>MAX(I43-F36/2,0)</f>
        <v>271</v>
      </c>
    </row>
    <row r="46" ht="12">
      <c r="I46" s="12">
        <f>I44*I45+(1-I44)*I43</f>
        <v>271</v>
      </c>
    </row>
    <row r="47" ht="12">
      <c r="I47" s="12">
        <f>I42*I46</f>
        <v>271</v>
      </c>
    </row>
    <row r="48" ht="12">
      <c r="I48" s="12">
        <f>I42*I41^0.5+(1-I42)</f>
        <v>595.6643350075611</v>
      </c>
    </row>
    <row r="49" spans="1:9" ht="12">
      <c r="A49"/>
      <c r="B49"/>
      <c r="C49"/>
      <c r="D49"/>
      <c r="E49"/>
      <c r="F49"/>
      <c r="I49" s="12">
        <f>I47/I48</f>
        <v>0.45495421510599593</v>
      </c>
    </row>
    <row r="50" spans="1:9" ht="12">
      <c r="A50"/>
      <c r="B50"/>
      <c r="C50"/>
      <c r="D50"/>
      <c r="E50"/>
      <c r="F50"/>
      <c r="I50" s="12">
        <f>I33^2-2*I49*I33*I40+I40^2</f>
        <v>0.020690974067710782</v>
      </c>
    </row>
    <row r="51" spans="1:9" ht="12">
      <c r="A51"/>
      <c r="B51"/>
      <c r="C51"/>
      <c r="D51"/>
      <c r="E51"/>
      <c r="F51"/>
      <c r="I51" s="12">
        <f>I34^2-2*I49*I34*I39+I39^2</f>
        <v>0.016694447626552533</v>
      </c>
    </row>
    <row r="52" spans="1:7" ht="12">
      <c r="A52" s="8"/>
      <c r="B52" s="8"/>
      <c r="C52" s="8"/>
      <c r="D52" s="8"/>
      <c r="E52" s="8"/>
      <c r="F52" s="8" t="s">
        <v>10</v>
      </c>
      <c r="G52" s="8"/>
    </row>
    <row r="53" spans="1:7" ht="12">
      <c r="A53" s="8"/>
      <c r="B53" s="8"/>
      <c r="C53" s="8"/>
      <c r="D53" s="8"/>
      <c r="E53" s="8"/>
      <c r="F53" s="8" t="s">
        <v>11</v>
      </c>
      <c r="G53" s="8"/>
    </row>
    <row r="54" spans="1:7" ht="12">
      <c r="A54" s="8"/>
      <c r="B54" s="8"/>
      <c r="C54" s="8"/>
      <c r="D54" s="8"/>
      <c r="E54" s="8"/>
      <c r="F54" s="8" t="s">
        <v>12</v>
      </c>
      <c r="G54" s="8"/>
    </row>
    <row r="55" spans="1:7" ht="12">
      <c r="A55" s="8"/>
      <c r="B55" s="8"/>
      <c r="C55" s="8"/>
      <c r="D55" s="8"/>
      <c r="E55" s="8"/>
      <c r="F55" s="8" t="s">
        <v>13</v>
      </c>
      <c r="G55" s="8"/>
    </row>
    <row r="56" spans="1:7" ht="12">
      <c r="A56" s="8"/>
      <c r="B56" s="8"/>
      <c r="C56" s="8"/>
      <c r="D56" s="8"/>
      <c r="E56" s="8"/>
      <c r="F56" s="8" t="s">
        <v>14</v>
      </c>
      <c r="G56" s="8"/>
    </row>
    <row r="57" spans="1:7" ht="12">
      <c r="A57" s="8" t="s">
        <v>15</v>
      </c>
      <c r="B57" s="8"/>
      <c r="C57" s="8"/>
      <c r="D57" s="9"/>
      <c r="E57" s="10"/>
      <c r="F57" s="8" t="s">
        <v>16</v>
      </c>
      <c r="G57" s="8"/>
    </row>
    <row r="58" spans="1:7" ht="12">
      <c r="A58" s="8"/>
      <c r="B58" s="8"/>
      <c r="C58" s="8"/>
      <c r="D58" s="8"/>
      <c r="E58" s="8"/>
      <c r="F58" s="8" t="s">
        <v>17</v>
      </c>
      <c r="G58" s="8"/>
    </row>
    <row r="59" spans="1:7" ht="12">
      <c r="A59" s="8" t="s">
        <v>18</v>
      </c>
      <c r="B59" s="8"/>
      <c r="C59" s="8"/>
      <c r="D59" s="8"/>
      <c r="E59" s="9"/>
      <c r="F59" s="8" t="s">
        <v>19</v>
      </c>
      <c r="G59" s="8"/>
    </row>
    <row r="60" spans="1:7" ht="12">
      <c r="A60" s="8" t="s">
        <v>20</v>
      </c>
      <c r="B60" s="8"/>
      <c r="C60" s="8"/>
      <c r="D60" s="8"/>
      <c r="E60" s="9"/>
      <c r="F60" s="8" t="s">
        <v>21</v>
      </c>
      <c r="G60" s="8"/>
    </row>
    <row r="61" spans="1:7" ht="12">
      <c r="A61" s="8"/>
      <c r="B61" s="8"/>
      <c r="C61" s="8"/>
      <c r="D61" s="8"/>
      <c r="E61" s="8"/>
      <c r="F61" s="8" t="s">
        <v>22</v>
      </c>
      <c r="G61" s="8"/>
    </row>
    <row r="62" spans="1:7" ht="12">
      <c r="A62" s="8"/>
      <c r="B62" s="8"/>
      <c r="C62" s="8"/>
      <c r="D62" s="8"/>
      <c r="E62" s="8"/>
      <c r="F62" s="8" t="s">
        <v>23</v>
      </c>
      <c r="G62" s="8"/>
    </row>
    <row r="63" spans="1:7" ht="12">
      <c r="A63" s="8"/>
      <c r="B63" s="8"/>
      <c r="C63" s="8"/>
      <c r="D63" s="8"/>
      <c r="E63" s="8"/>
      <c r="F63" s="8" t="s">
        <v>24</v>
      </c>
      <c r="G63" s="8"/>
    </row>
    <row r="64" spans="1:7" ht="12">
      <c r="A64" s="8" t="s">
        <v>25</v>
      </c>
      <c r="B64" s="8"/>
      <c r="C64" s="8"/>
      <c r="D64" s="9"/>
      <c r="E64" s="10"/>
      <c r="F64" s="8" t="s">
        <v>26</v>
      </c>
      <c r="G64" s="8"/>
    </row>
    <row r="65" spans="1:7" ht="12">
      <c r="A65" s="8" t="s">
        <v>27</v>
      </c>
      <c r="B65" s="8"/>
      <c r="C65" s="8"/>
      <c r="D65" s="9"/>
      <c r="E65" s="10"/>
      <c r="F65" s="8" t="s">
        <v>28</v>
      </c>
      <c r="G65" s="8"/>
    </row>
    <row r="66" spans="1:7" ht="12">
      <c r="A66" s="8"/>
      <c r="B66" s="8"/>
      <c r="C66" s="8"/>
      <c r="D66" s="8"/>
      <c r="E66" s="8"/>
      <c r="F66" s="8" t="s">
        <v>29</v>
      </c>
      <c r="G66" s="8"/>
    </row>
    <row r="67" spans="1:7" ht="12">
      <c r="A67" s="8" t="s">
        <v>30</v>
      </c>
      <c r="B67" s="8"/>
      <c r="C67" s="8"/>
      <c r="D67" s="8"/>
      <c r="E67" s="8"/>
      <c r="F67" s="8" t="s">
        <v>31</v>
      </c>
      <c r="G67" s="8"/>
    </row>
    <row r="68" spans="1:7" ht="12">
      <c r="A68" s="8"/>
      <c r="B68" s="8"/>
      <c r="C68" s="8"/>
      <c r="D68" s="8"/>
      <c r="E68" s="8"/>
      <c r="F68" s="8" t="s">
        <v>32</v>
      </c>
      <c r="G68" s="8"/>
    </row>
    <row r="69" spans="1:7" ht="12">
      <c r="A69" s="8" t="s">
        <v>33</v>
      </c>
      <c r="B69" s="8"/>
      <c r="C69" s="8"/>
      <c r="D69" s="8"/>
      <c r="E69" s="9"/>
      <c r="F69" s="8" t="s">
        <v>34</v>
      </c>
      <c r="G69" s="8"/>
    </row>
    <row r="70" spans="1:7" ht="12">
      <c r="A70" s="8" t="s">
        <v>35</v>
      </c>
      <c r="B70" s="8"/>
      <c r="C70" s="8"/>
      <c r="D70" s="8"/>
      <c r="E70" s="9"/>
      <c r="F70" s="8" t="s">
        <v>36</v>
      </c>
      <c r="G70" s="8"/>
    </row>
    <row r="71" spans="1:7" ht="12">
      <c r="A71" s="8"/>
      <c r="B71" s="8"/>
      <c r="C71" s="8"/>
      <c r="D71" s="8"/>
      <c r="E71" s="8"/>
      <c r="F71" s="8" t="s">
        <v>37</v>
      </c>
      <c r="G71" s="8"/>
    </row>
    <row r="72" spans="1:7" ht="12">
      <c r="A72" s="8"/>
      <c r="B72" s="8"/>
      <c r="C72" s="8"/>
      <c r="D72" s="8"/>
      <c r="E72" s="8"/>
      <c r="F72" s="8" t="s">
        <v>38</v>
      </c>
      <c r="G72" s="8"/>
    </row>
    <row r="73" spans="1:7" ht="12">
      <c r="A73" s="8"/>
      <c r="B73" s="8"/>
      <c r="C73" s="8"/>
      <c r="D73" s="8"/>
      <c r="E73" s="8"/>
      <c r="F73" s="8" t="s">
        <v>39</v>
      </c>
      <c r="G73" s="8"/>
    </row>
    <row r="74" spans="1:7" ht="12">
      <c r="A74" s="8"/>
      <c r="B74" s="8"/>
      <c r="C74" s="8"/>
      <c r="D74" s="8"/>
      <c r="E74" s="8"/>
      <c r="F74" s="8" t="s">
        <v>40</v>
      </c>
      <c r="G74" s="8"/>
    </row>
    <row r="75" spans="1:7" ht="12">
      <c r="A75" s="8"/>
      <c r="B75" s="8"/>
      <c r="C75" s="8"/>
      <c r="D75" s="9"/>
      <c r="E75" s="9"/>
      <c r="F75" s="8" t="s">
        <v>41</v>
      </c>
      <c r="G75" s="8"/>
    </row>
    <row r="76" spans="1:7" ht="12">
      <c r="A76" s="11" t="s">
        <v>42</v>
      </c>
      <c r="B76" s="8"/>
      <c r="C76" s="8"/>
      <c r="D76" s="10"/>
      <c r="E76" s="10"/>
      <c r="F76" s="8" t="s">
        <v>43</v>
      </c>
      <c r="G76" s="8"/>
    </row>
    <row r="77" spans="1:7" ht="12">
      <c r="A77" s="11" t="s">
        <v>44</v>
      </c>
      <c r="B77" s="8"/>
      <c r="C77" s="8"/>
      <c r="D77" s="10"/>
      <c r="E77" s="10"/>
      <c r="F77" s="8" t="s">
        <v>45</v>
      </c>
      <c r="G77" s="8"/>
    </row>
    <row r="78" spans="1:7" ht="12">
      <c r="A78" s="11" t="s">
        <v>46</v>
      </c>
      <c r="B78" s="8"/>
      <c r="C78" s="8"/>
      <c r="D78" s="8"/>
      <c r="E78" s="8"/>
      <c r="F78" s="8" t="s">
        <v>47</v>
      </c>
      <c r="G78" s="8"/>
    </row>
    <row r="79" spans="1:7" ht="12">
      <c r="A79" s="11" t="s">
        <v>48</v>
      </c>
      <c r="B79" s="8"/>
      <c r="C79" s="8"/>
      <c r="D79" s="9"/>
      <c r="E79" s="9"/>
      <c r="F79" s="8" t="s">
        <v>49</v>
      </c>
      <c r="G79" s="8"/>
    </row>
    <row r="80" spans="1:7" ht="12">
      <c r="A80" s="11" t="s">
        <v>50</v>
      </c>
      <c r="B80" s="8"/>
      <c r="C80" s="8"/>
      <c r="D80" s="8"/>
      <c r="E80" s="8"/>
      <c r="F80" s="8" t="s">
        <v>51</v>
      </c>
      <c r="G80" s="8"/>
    </row>
    <row r="81" spans="1:7" ht="12">
      <c r="A81" s="8" t="s">
        <v>52</v>
      </c>
      <c r="B81" s="8"/>
      <c r="C81" s="8"/>
      <c r="D81" s="8"/>
      <c r="E81" s="8"/>
      <c r="F81" s="8" t="s">
        <v>53</v>
      </c>
      <c r="G81" s="8"/>
    </row>
    <row r="82" spans="1:7" ht="12">
      <c r="A82" s="8" t="s">
        <v>54</v>
      </c>
      <c r="B82" s="8"/>
      <c r="C82" s="8"/>
      <c r="D82" s="8"/>
      <c r="E82" s="8"/>
      <c r="F82" s="8" t="s">
        <v>55</v>
      </c>
      <c r="G82" s="8"/>
    </row>
    <row r="83" spans="1:7" ht="12">
      <c r="A83" s="8" t="s">
        <v>56</v>
      </c>
      <c r="B83" s="8"/>
      <c r="C83" s="8"/>
      <c r="D83" s="8"/>
      <c r="E83" s="8"/>
      <c r="F83" s="8" t="s">
        <v>57</v>
      </c>
      <c r="G83" s="8"/>
    </row>
    <row r="84" spans="1:7" ht="12">
      <c r="A84" s="8"/>
      <c r="B84" s="8"/>
      <c r="C84" s="8"/>
      <c r="D84" s="8"/>
      <c r="E84" s="8"/>
      <c r="F84" s="8" t="s">
        <v>58</v>
      </c>
      <c r="G84" s="8"/>
    </row>
    <row r="85" spans="1:7" ht="12">
      <c r="A85" s="8" t="s">
        <v>59</v>
      </c>
      <c r="B85" s="8"/>
      <c r="C85" s="8"/>
      <c r="D85" s="8"/>
      <c r="E85" s="9"/>
      <c r="F85" s="8" t="s">
        <v>60</v>
      </c>
      <c r="G85" s="8"/>
    </row>
    <row r="86" spans="1:7" ht="12">
      <c r="A86" s="8" t="s">
        <v>61</v>
      </c>
      <c r="B86" s="8"/>
      <c r="C86" s="8"/>
      <c r="D86" s="8"/>
      <c r="E86" s="8"/>
      <c r="F86" s="8" t="s">
        <v>62</v>
      </c>
      <c r="G86" s="8"/>
    </row>
    <row r="87" spans="1:7" ht="12">
      <c r="A87" s="8"/>
      <c r="B87" s="8"/>
      <c r="C87" s="8"/>
      <c r="D87" s="8"/>
      <c r="E87" s="8"/>
      <c r="F87" s="8" t="s">
        <v>63</v>
      </c>
      <c r="G87" s="8"/>
    </row>
    <row r="88" spans="1:7" ht="12">
      <c r="A88" s="8"/>
      <c r="B88" s="8"/>
      <c r="C88" s="8"/>
      <c r="D88" s="8"/>
      <c r="E88" s="8"/>
      <c r="F88" s="8" t="s">
        <v>64</v>
      </c>
      <c r="G88" s="8"/>
    </row>
    <row r="89" spans="1:7" ht="12">
      <c r="A89" s="8"/>
      <c r="B89" s="8"/>
      <c r="C89" s="8"/>
      <c r="D89" s="8"/>
      <c r="E89" s="8"/>
      <c r="F89" s="8" t="s">
        <v>65</v>
      </c>
      <c r="G89" s="8"/>
    </row>
    <row r="90" spans="1:7" ht="12">
      <c r="A90" s="8"/>
      <c r="B90" s="8"/>
      <c r="C90" s="8"/>
      <c r="D90" s="8"/>
      <c r="E90" s="8"/>
      <c r="F90" s="8" t="s">
        <v>66</v>
      </c>
      <c r="G90" s="8"/>
    </row>
    <row r="91" spans="1:7" ht="12">
      <c r="A91" s="8"/>
      <c r="B91" s="8"/>
      <c r="C91" s="8"/>
      <c r="D91" s="8"/>
      <c r="E91" s="8"/>
      <c r="F91" s="8"/>
      <c r="G91" s="8"/>
    </row>
  </sheetData>
  <sheetProtection sheet="1" objects="1" scenarios="1"/>
  <printOptions/>
  <pageMargins left="0.7086614173228347" right="0.7086614173228347" top="0.984251968503937" bottom="0.984251968503937" header="0.5118110236220472" footer="0.5118110236220472"/>
  <pageSetup fitToWidth="2" fitToHeight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</dc:creator>
  <cp:keywords/>
  <dc:description/>
  <cp:lastModifiedBy>Angela Watkins</cp:lastModifiedBy>
  <cp:lastPrinted>2004-05-04T14:50:08Z</cp:lastPrinted>
  <dcterms:created xsi:type="dcterms:W3CDTF">2004-04-28T12:35:55Z</dcterms:created>
  <dcterms:modified xsi:type="dcterms:W3CDTF">2010-02-18T09:13:27Z</dcterms:modified>
  <cp:category/>
  <cp:version/>
  <cp:contentType/>
  <cp:contentStatus/>
</cp:coreProperties>
</file>